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ndrouch\Searches\Documents\ROZPOČTY\TU_0101  km  004,595_M_TC_ul. Gymnazijní_PKO_mostnice\"/>
    </mc:Choice>
  </mc:AlternateContent>
  <bookViews>
    <workbookView xWindow="0" yWindow="0" windowWidth="0" windowHeight="0"/>
  </bookViews>
  <sheets>
    <sheet name="Rekapitulace zakázky" sheetId="1" r:id="rId1"/>
    <sheet name="18-003b-1-01 - Oprava mos..." sheetId="2" r:id="rId2"/>
    <sheet name="18-003b-1-02 - Oprava mos..." sheetId="3" r:id="rId3"/>
    <sheet name="18-003b-1-03 - Oprava mos..." sheetId="4" r:id="rId4"/>
    <sheet name="18-003b-2-01 - Oprava mos..." sheetId="5" r:id="rId5"/>
    <sheet name="18-003b-2-02 - Oprava mos..." sheetId="6" r:id="rId6"/>
    <sheet name="18-003b-2-03 - Oprava mos..." sheetId="7" r:id="rId7"/>
    <sheet name="18-003b-2-04 - Oprava mos..." sheetId="8" r:id="rId8"/>
  </sheets>
  <definedNames>
    <definedName name="_xlnm.Print_Area" localSheetId="0">'Rekapitulace zakázky'!$D$4:$AO$76,'Rekapitulace zakázky'!$C$82:$AQ$104</definedName>
    <definedName name="_xlnm.Print_Titles" localSheetId="0">'Rekapitulace zakázky'!$92:$92</definedName>
    <definedName name="_xlnm._FilterDatabase" localSheetId="1" hidden="1">'18-003b-1-01 - Oprava mos...'!$C$134:$K$263</definedName>
    <definedName name="_xlnm.Print_Area" localSheetId="1">'18-003b-1-01 - Oprava mos...'!$C$4:$J$75,'18-003b-1-01 - Oprava mos...'!$C$81:$J$114,'18-003b-1-01 - Oprava mos...'!$C$120:$K$263</definedName>
    <definedName name="_xlnm.Print_Titles" localSheetId="1">'18-003b-1-01 - Oprava mos...'!$134:$134</definedName>
    <definedName name="_xlnm._FilterDatabase" localSheetId="2" hidden="1">'18-003b-1-02 - Oprava mos...'!$C$121:$K$155</definedName>
    <definedName name="_xlnm.Print_Area" localSheetId="2">'18-003b-1-02 - Oprava mos...'!$C$4:$J$75,'18-003b-1-02 - Oprava mos...'!$C$81:$J$101,'18-003b-1-02 - Oprava mos...'!$C$107:$K$155</definedName>
    <definedName name="_xlnm.Print_Titles" localSheetId="2">'18-003b-1-02 - Oprava mos...'!$121:$121</definedName>
    <definedName name="_xlnm._FilterDatabase" localSheetId="3" hidden="1">'18-003b-1-03 - Oprava mos...'!$C$125:$K$149</definedName>
    <definedName name="_xlnm.Print_Area" localSheetId="3">'18-003b-1-03 - Oprava mos...'!$C$4:$J$75,'18-003b-1-03 - Oprava mos...'!$C$81:$J$105,'18-003b-1-03 - Oprava mos...'!$C$111:$K$149</definedName>
    <definedName name="_xlnm.Print_Titles" localSheetId="3">'18-003b-1-03 - Oprava mos...'!$125:$125</definedName>
    <definedName name="_xlnm._FilterDatabase" localSheetId="4" hidden="1">'18-003b-2-01 - Oprava mos...'!$C$131:$K$251</definedName>
    <definedName name="_xlnm.Print_Area" localSheetId="4">'18-003b-2-01 - Oprava mos...'!$C$4:$J$75,'18-003b-2-01 - Oprava mos...'!$C$81:$J$111,'18-003b-2-01 - Oprava mos...'!$C$117:$K$251</definedName>
    <definedName name="_xlnm.Print_Titles" localSheetId="4">'18-003b-2-01 - Oprava mos...'!$131:$131</definedName>
    <definedName name="_xlnm._FilterDatabase" localSheetId="5" hidden="1">'18-003b-2-02 - Oprava mos...'!$C$122:$K$156</definedName>
    <definedName name="_xlnm.Print_Area" localSheetId="5">'18-003b-2-02 - Oprava mos...'!$C$4:$J$75,'18-003b-2-02 - Oprava mos...'!$C$81:$J$102,'18-003b-2-02 - Oprava mos...'!$C$108:$K$156</definedName>
    <definedName name="_xlnm.Print_Titles" localSheetId="5">'18-003b-2-02 - Oprava mos...'!$122:$122</definedName>
    <definedName name="_xlnm._FilterDatabase" localSheetId="6" hidden="1">'18-003b-2-03 - Oprava mos...'!$C$125:$K$149</definedName>
    <definedName name="_xlnm.Print_Area" localSheetId="6">'18-003b-2-03 - Oprava mos...'!$C$4:$J$75,'18-003b-2-03 - Oprava mos...'!$C$81:$J$105,'18-003b-2-03 - Oprava mos...'!$C$111:$K$149</definedName>
    <definedName name="_xlnm.Print_Titles" localSheetId="6">'18-003b-2-03 - Oprava mos...'!$125:$125</definedName>
    <definedName name="_xlnm._FilterDatabase" localSheetId="7" hidden="1">'18-003b-2-04 - Oprava mos...'!$C$120:$K$125</definedName>
    <definedName name="_xlnm.Print_Area" localSheetId="7">'18-003b-2-04 - Oprava mos...'!$C$4:$J$75,'18-003b-2-04 - Oprava mos...'!$C$81:$J$100,'18-003b-2-04 - Oprava mos...'!$C$106:$K$125</definedName>
    <definedName name="_xlnm.Print_Titles" localSheetId="7">'18-003b-2-04 - Oprava mos...'!$120:$120</definedName>
  </definedNames>
  <calcPr/>
</workbook>
</file>

<file path=xl/calcChain.xml><?xml version="1.0" encoding="utf-8"?>
<calcChain xmlns="http://schemas.openxmlformats.org/spreadsheetml/2006/main">
  <c i="8" l="1" r="T123"/>
  <c r="T122"/>
  <c r="T121"/>
  <c r="J39"/>
  <c r="J38"/>
  <c i="1" r="AY103"/>
  <c i="8" r="J37"/>
  <c i="1" r="AX103"/>
  <c i="8" r="BI124"/>
  <c r="BH124"/>
  <c r="BG124"/>
  <c r="BF124"/>
  <c r="T124"/>
  <c r="R124"/>
  <c r="R123"/>
  <c r="R122"/>
  <c r="R121"/>
  <c r="P124"/>
  <c r="P123"/>
  <c r="P122"/>
  <c r="P121"/>
  <c i="1" r="AU103"/>
  <c i="8" r="J117"/>
  <c r="F117"/>
  <c r="F115"/>
  <c r="E113"/>
  <c r="J92"/>
  <c r="F92"/>
  <c r="F90"/>
  <c r="E88"/>
  <c r="J26"/>
  <c r="E26"/>
  <c r="J118"/>
  <c r="J25"/>
  <c r="J20"/>
  <c r="E20"/>
  <c r="F93"/>
  <c r="J19"/>
  <c r="J14"/>
  <c r="J115"/>
  <c r="E7"/>
  <c r="E109"/>
  <c i="7" r="J39"/>
  <c r="J38"/>
  <c i="1" r="AY102"/>
  <c i="7" r="J37"/>
  <c i="1" r="AX102"/>
  <c i="7"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123"/>
  <c r="J19"/>
  <c r="J14"/>
  <c r="J120"/>
  <c r="E7"/>
  <c r="E114"/>
  <c i="6" r="J39"/>
  <c r="J38"/>
  <c i="1" r="AY101"/>
  <c i="6" r="J37"/>
  <c i="1" r="AX101"/>
  <c i="6"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2"/>
  <c r="F92"/>
  <c r="F90"/>
  <c r="E88"/>
  <c r="J26"/>
  <c r="E26"/>
  <c r="J120"/>
  <c r="J25"/>
  <c r="J20"/>
  <c r="E20"/>
  <c r="F120"/>
  <c r="J19"/>
  <c r="J14"/>
  <c r="J117"/>
  <c r="E7"/>
  <c r="E84"/>
  <c i="5" r="J39"/>
  <c r="J38"/>
  <c i="1" r="AY100"/>
  <c i="5" r="J37"/>
  <c i="1" r="AX100"/>
  <c i="5"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8"/>
  <c r="F128"/>
  <c r="F126"/>
  <c r="E124"/>
  <c r="J92"/>
  <c r="F92"/>
  <c r="F90"/>
  <c r="E88"/>
  <c r="J26"/>
  <c r="E26"/>
  <c r="J93"/>
  <c r="J25"/>
  <c r="J20"/>
  <c r="E20"/>
  <c r="F129"/>
  <c r="J19"/>
  <c r="J14"/>
  <c r="J126"/>
  <c r="E7"/>
  <c r="E120"/>
  <c i="4" r="J39"/>
  <c r="J38"/>
  <c i="1" r="AY98"/>
  <c i="4" r="J37"/>
  <c i="1" r="AX98"/>
  <c i="4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J122"/>
  <c r="F122"/>
  <c r="F120"/>
  <c r="E118"/>
  <c r="J92"/>
  <c r="F92"/>
  <c r="F90"/>
  <c r="E88"/>
  <c r="J26"/>
  <c r="E26"/>
  <c r="J123"/>
  <c r="J25"/>
  <c r="J20"/>
  <c r="E20"/>
  <c r="F93"/>
  <c r="J19"/>
  <c r="J14"/>
  <c r="J120"/>
  <c r="E7"/>
  <c r="E84"/>
  <c i="3" r="J39"/>
  <c r="J38"/>
  <c i="1" r="AY97"/>
  <c i="3" r="J37"/>
  <c i="1" r="AX97"/>
  <c i="3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2"/>
  <c r="F92"/>
  <c r="F90"/>
  <c r="E88"/>
  <c r="J26"/>
  <c r="E26"/>
  <c r="J119"/>
  <c r="J25"/>
  <c r="J20"/>
  <c r="E20"/>
  <c r="F119"/>
  <c r="J19"/>
  <c r="J14"/>
  <c r="J116"/>
  <c r="E7"/>
  <c r="E110"/>
  <c i="2" r="J39"/>
  <c r="J38"/>
  <c i="1" r="AY96"/>
  <c i="2" r="J37"/>
  <c i="1" r="AX96"/>
  <c i="2" r="BI262"/>
  <c r="BH262"/>
  <c r="BG262"/>
  <c r="BF262"/>
  <c r="T262"/>
  <c r="T261"/>
  <c r="R262"/>
  <c r="R261"/>
  <c r="P262"/>
  <c r="P261"/>
  <c r="BI260"/>
  <c r="BH260"/>
  <c r="BG260"/>
  <c r="BF260"/>
  <c r="T260"/>
  <c r="T259"/>
  <c r="R260"/>
  <c r="R259"/>
  <c r="P260"/>
  <c r="P259"/>
  <c r="BI257"/>
  <c r="BH257"/>
  <c r="BG257"/>
  <c r="BF257"/>
  <c r="T257"/>
  <c r="T256"/>
  <c r="T255"/>
  <c r="R257"/>
  <c r="R256"/>
  <c r="R255"/>
  <c r="P257"/>
  <c r="P256"/>
  <c r="P255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J131"/>
  <c r="F131"/>
  <c r="F129"/>
  <c r="E127"/>
  <c r="J92"/>
  <c r="F92"/>
  <c r="F90"/>
  <c r="E88"/>
  <c r="J26"/>
  <c r="E26"/>
  <c r="J132"/>
  <c r="J25"/>
  <c r="J20"/>
  <c r="E20"/>
  <c r="F93"/>
  <c r="J19"/>
  <c r="J14"/>
  <c r="J90"/>
  <c r="E7"/>
  <c r="E123"/>
  <c i="1" r="L90"/>
  <c r="AM90"/>
  <c r="AM89"/>
  <c r="L89"/>
  <c r="AM87"/>
  <c r="L87"/>
  <c r="L85"/>
  <c r="L84"/>
  <c i="7" r="BK146"/>
  <c r="J142"/>
  <c r="BK138"/>
  <c r="J129"/>
  <c i="6" r="J154"/>
  <c r="BK146"/>
  <c r="BK142"/>
  <c r="BK139"/>
  <c r="BK134"/>
  <c r="J133"/>
  <c r="BK132"/>
  <c r="J129"/>
  <c r="BK127"/>
  <c i="5" r="BK248"/>
  <c r="BK246"/>
  <c r="J244"/>
  <c r="J243"/>
  <c r="J232"/>
  <c r="BK230"/>
  <c r="BK228"/>
  <c r="BK227"/>
  <c r="J219"/>
  <c r="BK218"/>
  <c r="J214"/>
  <c r="J213"/>
  <c r="J206"/>
  <c r="BK205"/>
  <c r="BK203"/>
  <c r="J202"/>
  <c r="J198"/>
  <c r="BK192"/>
  <c r="BK188"/>
  <c r="J186"/>
  <c r="J185"/>
  <c r="BK182"/>
  <c r="BK179"/>
  <c r="BK177"/>
  <c r="BK175"/>
  <c r="J171"/>
  <c r="BK170"/>
  <c r="J169"/>
  <c r="J160"/>
  <c r="BK157"/>
  <c r="J154"/>
  <c r="J137"/>
  <c i="4" r="J146"/>
  <c r="J139"/>
  <c r="J136"/>
  <c r="BK132"/>
  <c r="BK129"/>
  <c i="3" r="J155"/>
  <c r="BK150"/>
  <c r="BK147"/>
  <c r="BK146"/>
  <c r="J144"/>
  <c r="J141"/>
  <c r="BK134"/>
  <c r="BK129"/>
  <c r="J128"/>
  <c i="2" r="J257"/>
  <c r="J250"/>
  <c r="J247"/>
  <c r="J242"/>
  <c r="J238"/>
  <c r="BK226"/>
  <c r="BK225"/>
  <c r="BK222"/>
  <c r="J220"/>
  <c r="J218"/>
  <c r="J216"/>
  <c r="J212"/>
  <c r="J210"/>
  <c r="BK207"/>
  <c r="J203"/>
  <c r="BK202"/>
  <c r="J198"/>
  <c r="J193"/>
  <c r="BK186"/>
  <c r="BK185"/>
  <c r="J183"/>
  <c r="BK181"/>
  <c r="J181"/>
  <c r="BK179"/>
  <c r="J179"/>
  <c r="BK177"/>
  <c r="J177"/>
  <c r="J176"/>
  <c r="J169"/>
  <c r="J164"/>
  <c r="BK163"/>
  <c r="BK161"/>
  <c r="BK159"/>
  <c r="J153"/>
  <c r="J151"/>
  <c r="J147"/>
  <c r="J139"/>
  <c r="J138"/>
  <c i="8" r="BK124"/>
  <c i="7" r="BK149"/>
  <c r="J146"/>
  <c r="BK141"/>
  <c r="BK135"/>
  <c r="BK133"/>
  <c r="J132"/>
  <c i="6" r="BK156"/>
  <c r="BK152"/>
  <c r="BK151"/>
  <c r="J149"/>
  <c r="J144"/>
  <c r="J139"/>
  <c r="BK136"/>
  <c r="J134"/>
  <c r="BK130"/>
  <c r="BK129"/>
  <c r="BK126"/>
  <c i="5" r="BK243"/>
  <c r="J239"/>
  <c r="BK236"/>
  <c r="J235"/>
  <c r="J230"/>
  <c r="J224"/>
  <c r="J222"/>
  <c r="BK221"/>
  <c r="J216"/>
  <c r="BK213"/>
  <c r="BK211"/>
  <c r="J209"/>
  <c r="J207"/>
  <c r="BK206"/>
  <c r="BK202"/>
  <c r="J200"/>
  <c r="BK196"/>
  <c r="J195"/>
  <c r="J190"/>
  <c r="J188"/>
  <c r="BK186"/>
  <c r="J177"/>
  <c r="BK171"/>
  <c r="BK167"/>
  <c r="J164"/>
  <c r="BK163"/>
  <c r="BK161"/>
  <c r="BK159"/>
  <c r="BK154"/>
  <c r="BK151"/>
  <c r="BK144"/>
  <c r="J143"/>
  <c r="J139"/>
  <c i="4" r="J149"/>
  <c r="J143"/>
  <c r="BK136"/>
  <c r="J132"/>
  <c i="3" r="J153"/>
  <c r="BK151"/>
  <c r="J145"/>
  <c r="BK139"/>
  <c r="BK131"/>
  <c r="J130"/>
  <c r="BK125"/>
  <c i="2" r="BK245"/>
  <c r="BK238"/>
  <c r="J234"/>
  <c r="BK230"/>
  <c r="BK216"/>
  <c r="BK208"/>
  <c r="BK203"/>
  <c r="BK196"/>
  <c r="BK192"/>
  <c r="J191"/>
  <c r="J188"/>
  <c r="BK184"/>
  <c r="BK176"/>
  <c r="BK174"/>
  <c r="BK173"/>
  <c r="BK171"/>
  <c r="BK169"/>
  <c r="BK164"/>
  <c r="J163"/>
  <c r="J162"/>
  <c r="J159"/>
  <c r="J155"/>
  <c r="BK154"/>
  <c r="BK153"/>
  <c r="BK151"/>
  <c r="J150"/>
  <c r="J145"/>
  <c r="BK138"/>
  <c i="1" r="AS95"/>
  <c i="8" r="J124"/>
  <c i="7" r="BK145"/>
  <c r="BK142"/>
  <c r="J141"/>
  <c r="J138"/>
  <c r="J135"/>
  <c r="J133"/>
  <c r="BK132"/>
  <c i="6" r="BK149"/>
  <c r="J145"/>
  <c r="BK144"/>
  <c r="BK143"/>
  <c r="J142"/>
  <c r="J131"/>
  <c r="J130"/>
  <c i="5" r="BK250"/>
  <c r="J250"/>
  <c r="J246"/>
  <c r="BK242"/>
  <c r="BK239"/>
  <c r="J238"/>
  <c r="J236"/>
  <c r="BK235"/>
  <c r="BK234"/>
  <c r="BK224"/>
  <c r="J211"/>
  <c r="BK209"/>
  <c r="J205"/>
  <c r="J203"/>
  <c r="J196"/>
  <c r="J193"/>
  <c r="BK185"/>
  <c r="J182"/>
  <c r="J181"/>
  <c r="J175"/>
  <c r="BK174"/>
  <c r="J170"/>
  <c r="BK169"/>
  <c r="BK164"/>
  <c r="J163"/>
  <c r="J161"/>
  <c r="J157"/>
  <c r="BK148"/>
  <c r="BK145"/>
  <c r="J141"/>
  <c r="BK135"/>
  <c i="4" r="BK149"/>
  <c r="J142"/>
  <c r="J134"/>
  <c r="J129"/>
  <c i="3" r="J150"/>
  <c r="J148"/>
  <c r="BK145"/>
  <c r="J139"/>
  <c r="J137"/>
  <c r="J134"/>
  <c r="BK130"/>
  <c r="J129"/>
  <c r="BK128"/>
  <c r="J126"/>
  <c i="2" r="BK260"/>
  <c r="BK247"/>
  <c r="J245"/>
  <c r="BK237"/>
  <c r="BK234"/>
  <c r="J225"/>
  <c r="J222"/>
  <c r="BK220"/>
  <c r="BK218"/>
  <c r="BK213"/>
  <c r="BK212"/>
  <c r="J202"/>
  <c r="BK198"/>
  <c r="J196"/>
  <c r="J190"/>
  <c r="BK188"/>
  <c r="J186"/>
  <c r="J168"/>
  <c r="BK162"/>
  <c r="J149"/>
  <c r="BK145"/>
  <c r="BK143"/>
  <c r="J141"/>
  <c r="BK139"/>
  <c i="7" r="J149"/>
  <c r="J145"/>
  <c r="BK129"/>
  <c i="6" r="J156"/>
  <c r="BK154"/>
  <c r="J152"/>
  <c r="J151"/>
  <c r="J146"/>
  <c r="BK145"/>
  <c r="J143"/>
  <c r="J136"/>
  <c r="BK133"/>
  <c r="J132"/>
  <c r="BK131"/>
  <c r="J127"/>
  <c r="J126"/>
  <c i="5" r="J248"/>
  <c r="BK244"/>
  <c r="J242"/>
  <c r="BK238"/>
  <c r="J234"/>
  <c r="BK232"/>
  <c r="J228"/>
  <c r="J227"/>
  <c r="BK222"/>
  <c r="J221"/>
  <c r="BK219"/>
  <c r="J218"/>
  <c r="BK216"/>
  <c r="BK214"/>
  <c r="BK207"/>
  <c r="BK200"/>
  <c r="BK198"/>
  <c r="BK195"/>
  <c r="BK193"/>
  <c r="J192"/>
  <c r="BK190"/>
  <c r="BK181"/>
  <c r="J179"/>
  <c r="J174"/>
  <c r="J167"/>
  <c r="BK160"/>
  <c r="J159"/>
  <c r="J151"/>
  <c r="J148"/>
  <c r="J145"/>
  <c r="J144"/>
  <c r="BK143"/>
  <c r="BK141"/>
  <c r="BK139"/>
  <c r="BK137"/>
  <c r="J135"/>
  <c i="4" r="BK146"/>
  <c r="BK143"/>
  <c r="BK142"/>
  <c r="BK139"/>
  <c r="BK134"/>
  <c i="3" r="BK155"/>
  <c r="BK153"/>
  <c r="J151"/>
  <c r="BK148"/>
  <c r="J147"/>
  <c r="J146"/>
  <c r="BK144"/>
  <c r="BK141"/>
  <c r="BK137"/>
  <c r="J131"/>
  <c r="BK126"/>
  <c r="J125"/>
  <c i="2" r="BK262"/>
  <c r="J262"/>
  <c r="J260"/>
  <c r="BK257"/>
  <c r="BK250"/>
  <c r="BK242"/>
  <c r="J237"/>
  <c r="J230"/>
  <c r="J226"/>
  <c r="J213"/>
  <c r="BK210"/>
  <c r="J208"/>
  <c r="J207"/>
  <c r="BK193"/>
  <c r="J192"/>
  <c r="BK191"/>
  <c r="BK190"/>
  <c r="J185"/>
  <c r="J184"/>
  <c r="BK183"/>
  <c r="J174"/>
  <c r="J173"/>
  <c r="J171"/>
  <c r="BK168"/>
  <c r="J161"/>
  <c r="BK155"/>
  <c r="J154"/>
  <c r="BK150"/>
  <c r="BK149"/>
  <c r="BK147"/>
  <c r="J143"/>
  <c r="BK141"/>
  <c i="1" r="AS99"/>
  <c i="8" r="F39"/>
  <c i="1" r="BD103"/>
  <c i="8" r="F37"/>
  <c i="1" r="BB103"/>
  <c i="8" r="F38"/>
  <c i="1" r="BC103"/>
  <c i="8" r="F36"/>
  <c i="1" r="BA103"/>
  <c i="2" l="1" r="BK137"/>
  <c r="J137"/>
  <c r="J99"/>
  <c r="P137"/>
  <c r="R140"/>
  <c r="T182"/>
  <c r="P197"/>
  <c r="P215"/>
  <c r="BK236"/>
  <c r="J236"/>
  <c r="J105"/>
  <c i="3" r="P124"/>
  <c r="P123"/>
  <c r="P122"/>
  <c i="1" r="AU97"/>
  <c i="4" r="BK141"/>
  <c r="J141"/>
  <c r="J102"/>
  <c i="5" r="BK134"/>
  <c r="P134"/>
  <c r="R150"/>
  <c r="P173"/>
  <c r="BK187"/>
  <c r="J187"/>
  <c r="J104"/>
  <c r="BK215"/>
  <c r="J215"/>
  <c r="J105"/>
  <c r="R226"/>
  <c i="6" r="BK125"/>
  <c r="BK148"/>
  <c r="J148"/>
  <c r="J100"/>
  <c i="7" r="T131"/>
  <c r="T127"/>
  <c r="T126"/>
  <c r="T140"/>
  <c r="P144"/>
  <c i="2" r="R137"/>
  <c r="T140"/>
  <c r="R182"/>
  <c r="R197"/>
  <c r="R215"/>
  <c r="T236"/>
  <c r="BK244"/>
  <c r="J244"/>
  <c r="J108"/>
  <c r="T244"/>
  <c r="T240"/>
  <c i="3" r="R124"/>
  <c r="R123"/>
  <c r="R122"/>
  <c i="4" r="R131"/>
  <c r="R127"/>
  <c r="R126"/>
  <c r="T141"/>
  <c i="5" r="BK150"/>
  <c r="J150"/>
  <c r="J101"/>
  <c r="BK173"/>
  <c r="J173"/>
  <c r="J102"/>
  <c r="BK184"/>
  <c r="J184"/>
  <c r="J103"/>
  <c r="T184"/>
  <c r="T187"/>
  <c r="R215"/>
  <c r="P226"/>
  <c r="R245"/>
  <c i="6" r="R125"/>
  <c r="T148"/>
  <c i="7" r="BK131"/>
  <c r="J131"/>
  <c r="J100"/>
  <c r="BK140"/>
  <c r="J140"/>
  <c r="J102"/>
  <c r="R140"/>
  <c r="R144"/>
  <c i="2" r="BK140"/>
  <c r="J140"/>
  <c r="J100"/>
  <c r="BK182"/>
  <c r="J182"/>
  <c r="J101"/>
  <c r="BK197"/>
  <c r="J197"/>
  <c r="J103"/>
  <c r="BK215"/>
  <c r="J215"/>
  <c r="J104"/>
  <c r="R236"/>
  <c r="R244"/>
  <c r="R240"/>
  <c i="3" r="T124"/>
  <c r="T123"/>
  <c r="T122"/>
  <c i="4" r="BK131"/>
  <c r="J131"/>
  <c r="J100"/>
  <c r="T131"/>
  <c r="T127"/>
  <c r="T126"/>
  <c r="P141"/>
  <c i="5" r="T134"/>
  <c r="T150"/>
  <c r="T173"/>
  <c r="R184"/>
  <c r="P187"/>
  <c r="P215"/>
  <c r="BK226"/>
  <c r="J226"/>
  <c r="J108"/>
  <c r="BK245"/>
  <c r="J245"/>
  <c r="J109"/>
  <c r="T245"/>
  <c i="6" r="T125"/>
  <c r="T124"/>
  <c r="T123"/>
  <c r="R148"/>
  <c i="7" r="R131"/>
  <c r="R127"/>
  <c r="R126"/>
  <c r="BK144"/>
  <c r="J144"/>
  <c r="J103"/>
  <c r="T144"/>
  <c i="2" r="T137"/>
  <c r="P140"/>
  <c r="P182"/>
  <c r="T197"/>
  <c r="T215"/>
  <c r="P236"/>
  <c r="P244"/>
  <c r="P240"/>
  <c i="3" r="BK124"/>
  <c r="J124"/>
  <c r="J99"/>
  <c i="4" r="P131"/>
  <c r="P127"/>
  <c r="P126"/>
  <c i="1" r="AU98"/>
  <c i="4" r="R141"/>
  <c i="5" r="R134"/>
  <c r="P150"/>
  <c r="R173"/>
  <c r="P184"/>
  <c r="R187"/>
  <c r="T215"/>
  <c r="T226"/>
  <c r="T225"/>
  <c r="P245"/>
  <c i="6" r="P125"/>
  <c r="P124"/>
  <c r="P123"/>
  <c i="1" r="AU101"/>
  <c i="6" r="P148"/>
  <c i="7" r="P131"/>
  <c r="P127"/>
  <c r="P126"/>
  <c i="1" r="AU102"/>
  <c i="7" r="P140"/>
  <c i="2" r="J129"/>
  <c r="BE138"/>
  <c r="BE151"/>
  <c r="BE153"/>
  <c r="BE159"/>
  <c r="BE161"/>
  <c r="BE162"/>
  <c r="BE174"/>
  <c r="BE186"/>
  <c r="BE196"/>
  <c r="BE198"/>
  <c r="BE203"/>
  <c r="BE208"/>
  <c r="BE212"/>
  <c r="BE216"/>
  <c r="BE220"/>
  <c r="BE222"/>
  <c r="BE234"/>
  <c r="BE237"/>
  <c r="BE245"/>
  <c r="BE247"/>
  <c r="BE260"/>
  <c r="BE262"/>
  <c r="BK249"/>
  <c r="J249"/>
  <c r="J109"/>
  <c i="3" r="E84"/>
  <c r="J90"/>
  <c r="J93"/>
  <c r="BE125"/>
  <c r="BE128"/>
  <c r="BE129"/>
  <c r="BE131"/>
  <c r="BE137"/>
  <c r="BE139"/>
  <c r="BE150"/>
  <c r="BK154"/>
  <c r="J154"/>
  <c r="J100"/>
  <c i="4" r="J90"/>
  <c r="E114"/>
  <c r="F123"/>
  <c r="BK138"/>
  <c r="J138"/>
  <c r="J101"/>
  <c r="BK145"/>
  <c r="J145"/>
  <c r="J103"/>
  <c r="BK148"/>
  <c r="J148"/>
  <c r="J104"/>
  <c i="5" r="E84"/>
  <c r="F93"/>
  <c r="BE154"/>
  <c r="BE161"/>
  <c r="BE163"/>
  <c r="BE167"/>
  <c r="BE169"/>
  <c r="BE171"/>
  <c r="BE174"/>
  <c r="BE175"/>
  <c r="BE177"/>
  <c r="BE182"/>
  <c r="BE202"/>
  <c r="BE205"/>
  <c r="BE209"/>
  <c r="BE211"/>
  <c r="BE235"/>
  <c r="BK223"/>
  <c r="J223"/>
  <c r="J106"/>
  <c r="BK249"/>
  <c r="J249"/>
  <c r="J110"/>
  <c i="6" r="J93"/>
  <c r="BE130"/>
  <c r="BE133"/>
  <c r="BE136"/>
  <c r="BE156"/>
  <c i="7" r="E84"/>
  <c r="J90"/>
  <c r="BE133"/>
  <c r="BE135"/>
  <c r="BE138"/>
  <c r="BE141"/>
  <c r="BE142"/>
  <c i="8" r="E84"/>
  <c r="J90"/>
  <c r="F118"/>
  <c r="BE124"/>
  <c r="BK123"/>
  <c r="BK122"/>
  <c r="BK121"/>
  <c r="J121"/>
  <c r="J97"/>
  <c i="2" r="E84"/>
  <c r="J93"/>
  <c r="BE147"/>
  <c r="BE163"/>
  <c r="BE169"/>
  <c r="BE173"/>
  <c r="BE181"/>
  <c r="BE183"/>
  <c r="BE192"/>
  <c r="BE202"/>
  <c r="BE207"/>
  <c r="BE218"/>
  <c r="BE238"/>
  <c r="BE250"/>
  <c r="BK241"/>
  <c r="BK240"/>
  <c r="J240"/>
  <c r="J106"/>
  <c r="BK259"/>
  <c r="J259"/>
  <c r="J112"/>
  <c i="3" r="BE146"/>
  <c r="BE153"/>
  <c r="BE155"/>
  <c i="4" r="J93"/>
  <c r="BE129"/>
  <c r="BE134"/>
  <c r="BE139"/>
  <c r="BE142"/>
  <c r="BE143"/>
  <c i="5" r="J129"/>
  <c r="BE137"/>
  <c r="BE143"/>
  <c r="BE148"/>
  <c r="BE151"/>
  <c r="BE157"/>
  <c r="BE159"/>
  <c r="BE179"/>
  <c r="BE186"/>
  <c r="BE188"/>
  <c r="BE190"/>
  <c r="BE196"/>
  <c r="BE206"/>
  <c r="BE213"/>
  <c r="BE214"/>
  <c r="BE216"/>
  <c r="BE218"/>
  <c r="BE221"/>
  <c r="BE222"/>
  <c r="BE228"/>
  <c r="BE230"/>
  <c r="BE242"/>
  <c r="BE243"/>
  <c r="BE248"/>
  <c r="BE250"/>
  <c r="BK147"/>
  <c r="J147"/>
  <c r="J100"/>
  <c i="6" r="E111"/>
  <c r="BE127"/>
  <c r="BE129"/>
  <c r="BE132"/>
  <c r="BE134"/>
  <c r="BE139"/>
  <c r="BE146"/>
  <c r="BE149"/>
  <c i="7" r="F93"/>
  <c r="BE146"/>
  <c r="BK137"/>
  <c r="J137"/>
  <c r="J101"/>
  <c r="BK148"/>
  <c r="J148"/>
  <c r="J104"/>
  <c i="8" r="J93"/>
  <c i="2" r="F132"/>
  <c r="BE139"/>
  <c r="BE141"/>
  <c r="BE143"/>
  <c r="BE145"/>
  <c r="BE149"/>
  <c r="BE155"/>
  <c r="BE164"/>
  <c r="BE168"/>
  <c r="BE171"/>
  <c r="BE176"/>
  <c r="BE185"/>
  <c r="BE190"/>
  <c r="BE193"/>
  <c r="BE210"/>
  <c r="BE225"/>
  <c r="BE257"/>
  <c r="BK261"/>
  <c r="J261"/>
  <c r="J113"/>
  <c i="3" r="F93"/>
  <c r="BE126"/>
  <c r="BE134"/>
  <c r="BE141"/>
  <c r="BE144"/>
  <c r="BE145"/>
  <c r="BE147"/>
  <c r="BE148"/>
  <c i="4" r="BE132"/>
  <c r="BE136"/>
  <c r="BK128"/>
  <c r="J128"/>
  <c r="J99"/>
  <c i="5" r="J90"/>
  <c r="BE135"/>
  <c r="BE145"/>
  <c r="BE170"/>
  <c r="BE181"/>
  <c r="BE185"/>
  <c r="BE192"/>
  <c r="BE203"/>
  <c r="BE227"/>
  <c r="BE232"/>
  <c r="BE239"/>
  <c r="BE244"/>
  <c r="BE246"/>
  <c i="6" r="F93"/>
  <c r="BE131"/>
  <c r="BE142"/>
  <c r="BE144"/>
  <c r="BE145"/>
  <c r="BE154"/>
  <c i="7" r="J93"/>
  <c r="BK128"/>
  <c r="J128"/>
  <c r="J99"/>
  <c i="2" r="BE150"/>
  <c r="BE154"/>
  <c r="BE177"/>
  <c r="BE179"/>
  <c r="BE184"/>
  <c r="BE188"/>
  <c r="BE191"/>
  <c r="BE213"/>
  <c r="BE226"/>
  <c r="BE230"/>
  <c r="BE242"/>
  <c r="BK195"/>
  <c r="J195"/>
  <c r="J102"/>
  <c r="BK256"/>
  <c r="J256"/>
  <c r="J111"/>
  <c i="3" r="BE130"/>
  <c r="BE151"/>
  <c i="4" r="BE146"/>
  <c r="BE149"/>
  <c i="5" r="BE139"/>
  <c r="BE141"/>
  <c r="BE144"/>
  <c r="BE160"/>
  <c r="BE164"/>
  <c r="BE193"/>
  <c r="BE195"/>
  <c r="BE198"/>
  <c r="BE200"/>
  <c r="BE207"/>
  <c r="BE219"/>
  <c r="BE224"/>
  <c r="BE234"/>
  <c r="BE236"/>
  <c r="BE238"/>
  <c i="6" r="J90"/>
  <c r="BE126"/>
  <c r="BE143"/>
  <c r="BE151"/>
  <c r="BE152"/>
  <c r="BK155"/>
  <c r="J155"/>
  <c r="J101"/>
  <c i="7" r="BE129"/>
  <c r="BE132"/>
  <c r="BE145"/>
  <c r="BE149"/>
  <c i="2" r="F37"/>
  <c i="1" r="BB96"/>
  <c i="5" r="F39"/>
  <c i="1" r="BD100"/>
  <c i="3" r="F36"/>
  <c i="1" r="BA97"/>
  <c i="5" r="F37"/>
  <c i="1" r="BB100"/>
  <c i="3" r="F39"/>
  <c i="1" r="BD97"/>
  <c i="5" r="F38"/>
  <c i="1" r="BC100"/>
  <c i="8" r="J35"/>
  <c i="1" r="AV103"/>
  <c i="4" r="F36"/>
  <c i="1" r="BA98"/>
  <c i="4" r="F39"/>
  <c i="1" r="BD98"/>
  <c i="6" r="F39"/>
  <c i="1" r="BD101"/>
  <c i="2" r="J36"/>
  <c i="1" r="AW96"/>
  <c i="6" r="F38"/>
  <c i="1" r="BC101"/>
  <c i="4" r="F37"/>
  <c i="1" r="BB98"/>
  <c i="6" r="J36"/>
  <c i="1" r="AW101"/>
  <c i="7" r="F36"/>
  <c i="1" r="BA102"/>
  <c i="2" r="F39"/>
  <c i="1" r="BD96"/>
  <c r="AS94"/>
  <c i="5" r="F36"/>
  <c i="1" r="BA100"/>
  <c i="2" r="F36"/>
  <c i="1" r="BA96"/>
  <c i="3" r="F37"/>
  <c i="1" r="BB97"/>
  <c i="2" r="F38"/>
  <c i="1" r="BC96"/>
  <c i="7" r="F39"/>
  <c i="1" r="BD102"/>
  <c i="4" r="J36"/>
  <c i="1" r="AW98"/>
  <c i="6" r="F37"/>
  <c i="1" r="BB101"/>
  <c i="3" r="F38"/>
  <c i="1" r="BC97"/>
  <c i="6" r="F36"/>
  <c i="1" r="BA101"/>
  <c i="7" r="F37"/>
  <c i="1" r="BB102"/>
  <c i="4" r="F38"/>
  <c i="1" r="BC98"/>
  <c i="7" r="J36"/>
  <c i="1" r="AW102"/>
  <c i="3" r="J36"/>
  <c i="1" r="AW97"/>
  <c i="5" r="J36"/>
  <c i="1" r="AW100"/>
  <c i="7" r="F38"/>
  <c i="1" r="BC102"/>
  <c i="8" r="J36"/>
  <c i="1" r="AW103"/>
  <c i="5" l="1" r="P225"/>
  <c r="P133"/>
  <c r="P132"/>
  <c i="1" r="AU100"/>
  <c i="5" r="R133"/>
  <c i="2" r="T136"/>
  <c r="T135"/>
  <c i="6" r="R124"/>
  <c r="R123"/>
  <c i="2" r="P136"/>
  <c r="P135"/>
  <c i="1" r="AU96"/>
  <c i="5" r="T133"/>
  <c r="T132"/>
  <c r="R225"/>
  <c r="BK133"/>
  <c r="J133"/>
  <c r="J98"/>
  <c i="2" r="R136"/>
  <c r="R135"/>
  <c i="6" r="BK124"/>
  <c r="BK123"/>
  <c r="J123"/>
  <c r="J97"/>
  <c i="2" r="BK136"/>
  <c r="J136"/>
  <c r="J98"/>
  <c r="J241"/>
  <c r="J107"/>
  <c r="BK255"/>
  <c r="J255"/>
  <c r="J110"/>
  <c i="4" r="BK127"/>
  <c r="J127"/>
  <c r="J98"/>
  <c i="6" r="J125"/>
  <c r="J99"/>
  <c i="7" r="BK127"/>
  <c r="BK126"/>
  <c r="J126"/>
  <c r="J97"/>
  <c i="8" r="J122"/>
  <c r="J98"/>
  <c r="J123"/>
  <c r="J99"/>
  <c i="5" r="J134"/>
  <c r="J99"/>
  <c r="BK225"/>
  <c r="J225"/>
  <c r="J107"/>
  <c i="3" r="BK123"/>
  <c r="BK122"/>
  <c r="J122"/>
  <c r="J97"/>
  <c i="8" r="J32"/>
  <c i="1" r="AG103"/>
  <c r="BC99"/>
  <c r="AY99"/>
  <c r="BD99"/>
  <c r="BB95"/>
  <c r="BA99"/>
  <c r="AW99"/>
  <c i="2" r="J35"/>
  <c i="1" r="AV96"/>
  <c r="AT96"/>
  <c i="7" r="J35"/>
  <c i="1" r="AV102"/>
  <c r="AT102"/>
  <c r="AU95"/>
  <c i="8" r="F35"/>
  <c i="1" r="AZ103"/>
  <c r="BC95"/>
  <c r="AY95"/>
  <c r="AT103"/>
  <c r="BD95"/>
  <c r="BD94"/>
  <c r="W33"/>
  <c i="4" r="J35"/>
  <c i="1" r="AV98"/>
  <c r="AT98"/>
  <c i="3" r="F35"/>
  <c i="1" r="AZ97"/>
  <c r="BB99"/>
  <c r="AX99"/>
  <c i="3" r="J35"/>
  <c i="1" r="AV97"/>
  <c r="AT97"/>
  <c i="5" r="J35"/>
  <c i="1" r="AV100"/>
  <c r="AT100"/>
  <c r="AU99"/>
  <c i="7" r="F35"/>
  <c i="1" r="AZ102"/>
  <c i="6" r="J35"/>
  <c i="1" r="AV101"/>
  <c r="AT101"/>
  <c i="4" r="F35"/>
  <c i="1" r="AZ98"/>
  <c r="BA95"/>
  <c r="AW95"/>
  <c i="2" r="F35"/>
  <c i="1" r="AZ96"/>
  <c i="6" r="F35"/>
  <c i="1" r="AZ101"/>
  <c i="5" r="F35"/>
  <c i="1" r="AZ100"/>
  <c i="5" l="1" r="R132"/>
  <c i="4" r="BK126"/>
  <c r="J126"/>
  <c i="3" r="J123"/>
  <c r="J98"/>
  <c i="6" r="J124"/>
  <c r="J98"/>
  <c i="7" r="J127"/>
  <c r="J98"/>
  <c i="2" r="BK135"/>
  <c r="J135"/>
  <c r="J97"/>
  <c i="5" r="BK132"/>
  <c r="J132"/>
  <c r="J97"/>
  <c i="8" r="J41"/>
  <c i="1" r="AN103"/>
  <c r="BB94"/>
  <c r="AX94"/>
  <c r="AU94"/>
  <c r="AZ99"/>
  <c r="AV99"/>
  <c r="AT99"/>
  <c i="3" r="J32"/>
  <c i="1" r="AG97"/>
  <c r="AN97"/>
  <c i="7" r="J32"/>
  <c i="1" r="AG102"/>
  <c r="AN102"/>
  <c r="AX95"/>
  <c r="BA94"/>
  <c r="W30"/>
  <c r="AZ95"/>
  <c r="AV95"/>
  <c r="AT95"/>
  <c i="4" r="J32"/>
  <c i="1" r="AG98"/>
  <c r="AN98"/>
  <c r="BC94"/>
  <c r="AY94"/>
  <c i="6" r="J32"/>
  <c i="1" r="AG101"/>
  <c r="AN101"/>
  <c i="4" l="1" r="J41"/>
  <c i="3" r="J41"/>
  <c i="4" r="J97"/>
  <c i="6" r="J41"/>
  <c i="7" r="J41"/>
  <c i="1" r="AW94"/>
  <c r="AK30"/>
  <c r="W32"/>
  <c i="2" r="J32"/>
  <c i="1" r="AG96"/>
  <c r="AN96"/>
  <c r="AZ94"/>
  <c r="W29"/>
  <c i="5" r="J32"/>
  <c i="1" r="AG100"/>
  <c r="AN100"/>
  <c r="W31"/>
  <c i="5" l="1" r="J41"/>
  <c i="2" r="J41"/>
  <c i="1" r="AG95"/>
  <c r="AG99"/>
  <c r="AN99"/>
  <c r="AV94"/>
  <c r="AK29"/>
  <c l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<sst xmlns="http://schemas.openxmlformats.org/spreadsheetml/2006/main">
  <si>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</si>
  <si>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</si>
  <si>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</si>
  <si>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</si>
  <si>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</si>
  <si>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{42b25ff5-d08a-42e8-8fe4-470cd4cce4f6}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</si>
  <si>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</si>
  <si>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</si>
  <si>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</si>
  <si>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</si>
  <si>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</si>
  <si>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</si>
  <si>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</si>
  <si>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</si>
  <si>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18-003b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</si>
  <si>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</si>
  <si>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</si>
  <si>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mostů v úseku Praha Bubny - Praha Dejvice - Praha Veleslavín</t>
  </si>
  <si>
    <t>KSO:</t>
  </si>
  <si>
    <t>821</t>
  </si>
  <si>
    <t>CC-CZ:</t>
  </si>
  <si>
    <t>Místo:</t>
  </si>
  <si>
    <t xml:space="preserve">Praha </t>
  </si>
  <si>
    <t>Datum:</t>
  </si>
  <si>
    <t>6. 1. 2020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</si>
  <si>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</si>
  <si>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</si>
  <si>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</si>
  <si>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</si>
  <si>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</si>
  <si>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</si>
  <si>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</si>
  <si>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</si>
  <si>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</si>
  <si>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</si>
  <si>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</si>
  <si>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</si>
  <si>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</si>
  <si>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</si>
  <si>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</si>
  <si>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</si>
  <si>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</si>
  <si>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</si>
  <si>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</si>
  <si>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</si>
  <si>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</si>
  <si>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</si>
  <si>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</si>
  <si>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</si>
  <si>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</si>
  <si>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</si>
  <si>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</si>
  <si>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</si>
  <si>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</si>
  <si>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</si>
  <si>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</si>
  <si>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</si>
  <si>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</si>
  <si>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</si>
  <si>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</si>
  <si>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</si>
  <si>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</si>
  <si>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</si>
  <si>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</si>
  <si>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</si>
  <si>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</si>
  <si>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</si>
  <si>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</si>
  <si>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</si>
  <si>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</si>
  <si>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</si>
  <si>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</si>
  <si>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</si>
  <si>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</si>
  <si>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</si>
  <si>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</si>
  <si>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</si>
  <si>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</si>
  <si>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</si>
  <si>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</si>
  <si>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</si>
  <si>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</si>
  <si>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</si>
  <si>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</si>
  <si>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</si>
  <si>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</si>
  <si>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</si>
  <si>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18-003b-1</t>
  </si>
  <si>
    <t>Oprava mostu - km 4,595 v úseku Praha Bubny - Praha Dejvice - Praha Veleslavín</t>
  </si>
  <si>
    <t>ING</t>
  </si>
  <si>
    <t>1</t>
  </si>
  <si>
    <t>{07e1a67c-9189-4e61-bebe-78b430866160}</t>
  </si>
  <si>
    <t>2</t>
  </si>
  <si>
    <t>/</t>
  </si>
  <si>
    <t>18-003b-1/01</t>
  </si>
  <si>
    <t>Oprava mostu - km 4,595 _ Most</t>
  </si>
  <si>
    <t>Soupis</t>
  </si>
  <si>
    <t>{e517e0c7-ea9f-4883-bb03-9f5b1c2ccd4b}</t>
  </si>
  <si>
    <t>18-003b-1/02</t>
  </si>
  <si>
    <t>Oprava mostu - km 4,595 _ Železniční svršek</t>
  </si>
  <si>
    <t>{0e27be46-23d7-4525-9160-404b31a87a6d}</t>
  </si>
  <si>
    <t>18-003b-1/03</t>
  </si>
  <si>
    <t>Oprava mostu - km 4,595 _ VRN</t>
  </si>
  <si>
    <t>{09dd935b-66bf-43f9-8129-49779ba5d07b}</t>
  </si>
  <si>
    <t>18-003b-2</t>
  </si>
  <si>
    <t>Oprava mostu - km 5,141 v úseku Praha Bubny - Praha Dejvice - Praha Veleslavín</t>
  </si>
  <si>
    <t>{684d8cdb-f63b-4ea2-9a39-d3989469d85f}</t>
  </si>
  <si>
    <t>18-003b-2/01</t>
  </si>
  <si>
    <t xml:space="preserve">Oprava mostu -  km 5,141 _ Most</t>
  </si>
  <si>
    <t>{ec642f09-5b15-4958-bc73-31c69d5252e7}</t>
  </si>
  <si>
    <t>18-003b-2/02</t>
  </si>
  <si>
    <t xml:space="preserve">Oprava mostu -  km 5,141 _ Železniční svršek</t>
  </si>
  <si>
    <t>{ccb4b38c-59c4-4335-beac-71d147152c0a}</t>
  </si>
  <si>
    <t>18-003b-2/03</t>
  </si>
  <si>
    <t>Oprava mostu - km 5,141 _ VRN</t>
  </si>
  <si>
    <t>{70589416-eb6c-4958-8398-f0940b6fda01}</t>
  </si>
  <si>
    <t>18-003b-2/04</t>
  </si>
  <si>
    <t>Oprava mostu - km 5,141 _ DSPS</t>
  </si>
  <si>
    <t>{c8522077-bada-4bb0-8831-9695f257863f}</t>
  </si>
  <si>
    <t>KRYCÍ LIST SOUPISU PRACÍ</t>
  </si>
  <si>
    <t>Objekt:</t>
  </si>
  <si>
    <t>18-003b-1 - Oprava mostu - km 4,595 v úseku Praha Bubny - Praha Dejvice - Praha Veleslavín</t>
  </si>
  <si>
    <t>Soupis:</t>
  </si>
  <si>
    <t>18-003b-1/01 - Oprava mostu - km 4,595 _ Most</t>
  </si>
  <si>
    <t>ul. Gymnazijní</t>
  </si>
  <si>
    <t>45274983</t>
  </si>
  <si>
    <t>TOP CON SERVIS s.r.o.</t>
  </si>
  <si>
    <t>CZ45274983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</si>
  <si>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</si>
  <si>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</si>
  <si>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</si>
  <si>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</si>
  <si>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</si>
  <si>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</si>
  <si>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</si>
  <si>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</si>
  <si>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</si>
  <si>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</si>
  <si>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</si>
  <si>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</si>
  <si>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</si>
  <si>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</si>
  <si>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</si>
  <si>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</si>
  <si>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</si>
  <si>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</si>
  <si>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</si>
  <si>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</si>
  <si>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</si>
  <si>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</si>
  <si>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</si>
  <si>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</si>
  <si>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</si>
  <si>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</si>
  <si>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</si>
  <si>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</si>
  <si>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</si>
  <si>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</si>
  <si>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</si>
  <si>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</si>
  <si>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</si>
  <si>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</si>
  <si>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</si>
  <si>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</si>
  <si>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</si>
  <si>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</si>
  <si>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</si>
  <si>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</si>
  <si>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</si>
  <si>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</si>
  <si>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CS ÚRS 2019 02</t>
  </si>
  <si>
    <t>4</t>
  </si>
  <si>
    <t>690623702</t>
  </si>
  <si>
    <t>112151116</t>
  </si>
  <si>
    <t>Směrové kácení stromů s rozřezáním a odvětvením D kmene do 700 mm</t>
  </si>
  <si>
    <t>kus</t>
  </si>
  <si>
    <t>1438470651</t>
  </si>
  <si>
    <t>Vodorovné konstrukce</t>
  </si>
  <si>
    <t>3</t>
  </si>
  <si>
    <t>421941512</t>
  </si>
  <si>
    <t>Demontáž podlahových plechů s výztuhami na mostech</t>
  </si>
  <si>
    <t>m2</t>
  </si>
  <si>
    <t>-560744620</t>
  </si>
  <si>
    <t>VV</t>
  </si>
  <si>
    <t>1,2 * 18,8 + 2*0,3*18,8</t>
  </si>
  <si>
    <t>421941311</t>
  </si>
  <si>
    <t>Montáž podlahy z plechů s výztuhami při opravě mostu</t>
  </si>
  <si>
    <t>-1000176199</t>
  </si>
  <si>
    <t>P</t>
  </si>
  <si>
    <t>Poznámka k položce:_x000d_
stávající podlahy</t>
  </si>
  <si>
    <t>5</t>
  </si>
  <si>
    <t>M</t>
  </si>
  <si>
    <t>13010520.R</t>
  </si>
  <si>
    <t>ocel jakost S 235 JR</t>
  </si>
  <si>
    <t>t</t>
  </si>
  <si>
    <t>8</t>
  </si>
  <si>
    <t>1437967088</t>
  </si>
  <si>
    <t xml:space="preserve">"výztuhy doplnění - včetně prořezu 5%"    0,07*1,05</t>
  </si>
  <si>
    <t>6</t>
  </si>
  <si>
    <t>421953211</t>
  </si>
  <si>
    <t>Dřevěné mostní podlahy dočasné z fošen a hranolů - odstranění</t>
  </si>
  <si>
    <t>-1843718221</t>
  </si>
  <si>
    <t>2*0,7*16,34</t>
  </si>
  <si>
    <t>7</t>
  </si>
  <si>
    <t>421953311</t>
  </si>
  <si>
    <t>Dřevěné mostní podlahy trvalé z fošen a hranolů - výroba</t>
  </si>
  <si>
    <t>-1839876343</t>
  </si>
  <si>
    <t>421953321</t>
  </si>
  <si>
    <t>Dřevěné mostní podlahy trvalé z fošen a hranolů - montáž</t>
  </si>
  <si>
    <t>-1697446893</t>
  </si>
  <si>
    <t>9</t>
  </si>
  <si>
    <t>423172411.R</t>
  </si>
  <si>
    <t>Montáž nosné OK - most</t>
  </si>
  <si>
    <t>128256018</t>
  </si>
  <si>
    <t xml:space="preserve">Poznámka k položce:_x000d_
vložení NK do otvoru (osazení NK na ložiska do předepsané výše pomocí hydraulických lisů) </t>
  </si>
  <si>
    <t>10</t>
  </si>
  <si>
    <t>428992119.R</t>
  </si>
  <si>
    <t>Demontáž mostních ložisek</t>
  </si>
  <si>
    <t>-1572119598</t>
  </si>
  <si>
    <t>11</t>
  </si>
  <si>
    <t>428941125.R</t>
  </si>
  <si>
    <t>Repase mostních ložisek</t>
  </si>
  <si>
    <t>-311065764</t>
  </si>
  <si>
    <t>12</t>
  </si>
  <si>
    <t>451476111</t>
  </si>
  <si>
    <t>Podkladní vrstva pod ložiska z plastbetonu první vrstva tl 10 mm</t>
  </si>
  <si>
    <t>1431338667</t>
  </si>
  <si>
    <t xml:space="preserve">"hlavní ložiska"    0,5*0,5*4</t>
  </si>
  <si>
    <t xml:space="preserve">"podružná ložiska"    0,4*0,4*2</t>
  </si>
  <si>
    <t>Součet</t>
  </si>
  <si>
    <t>13</t>
  </si>
  <si>
    <t>451476112</t>
  </si>
  <si>
    <t>Podkladní vrstva pod ložiska z plastbetonu další vrstvy tl 10 mm</t>
  </si>
  <si>
    <t>1873516699</t>
  </si>
  <si>
    <t>1,32*9</t>
  </si>
  <si>
    <t>14</t>
  </si>
  <si>
    <t>428941122</t>
  </si>
  <si>
    <t>Osazení mostního ložiska ocelového válečkového zatížení do 2500 kN</t>
  </si>
  <si>
    <t>294810577</t>
  </si>
  <si>
    <t>428941123</t>
  </si>
  <si>
    <t>Osazení mostního ložiska ocelového pevného zatížení do 2500 kN</t>
  </si>
  <si>
    <t>1033616173</t>
  </si>
  <si>
    <t>16</t>
  </si>
  <si>
    <t>963071112</t>
  </si>
  <si>
    <t>Demontáž ocelových prvků mostů šroubovaných nebo svařovaných přes 100 kg</t>
  </si>
  <si>
    <t>kg</t>
  </si>
  <si>
    <t>1103275048</t>
  </si>
  <si>
    <t>17</t>
  </si>
  <si>
    <t>429172112</t>
  </si>
  <si>
    <t>Výroba ocelových prvků pro opravu mostů šroubovaných nebo svařovaných přes 100 kg</t>
  </si>
  <si>
    <t>1587389601</t>
  </si>
  <si>
    <t xml:space="preserve">"konstrukce - ochranné plechy"    987,0</t>
  </si>
  <si>
    <t xml:space="preserve">"konstrukce - římsové plechy a kabelové žlaby"    693,0</t>
  </si>
  <si>
    <t>18</t>
  </si>
  <si>
    <t>429172212</t>
  </si>
  <si>
    <t>Montáž ocelových prvků pro opravu mostů šroubovaných nebo svařovaných přes 100 kg</t>
  </si>
  <si>
    <t>-1967131255</t>
  </si>
  <si>
    <t>19</t>
  </si>
  <si>
    <t>-1313447927</t>
  </si>
  <si>
    <t xml:space="preserve">"konstrukce - ochranné plechy - včetně prořezu 5%"    0,987*1,05</t>
  </si>
  <si>
    <t>20</t>
  </si>
  <si>
    <t>13010522.R</t>
  </si>
  <si>
    <t>ocel jakost S 235 J2C+N</t>
  </si>
  <si>
    <t>-342785852</t>
  </si>
  <si>
    <t xml:space="preserve">"konstrukce - římsové plechy a kabelové žlaby - včetně prořezu 5%"    0,641*1,05</t>
  </si>
  <si>
    <t>963071122</t>
  </si>
  <si>
    <t>Demontáž ocelových prvků mostů nýtovaných přes 100 kg</t>
  </si>
  <si>
    <t>-390478802</t>
  </si>
  <si>
    <t>22</t>
  </si>
  <si>
    <t>429172122</t>
  </si>
  <si>
    <t>Výroba ocelových prvků pro opravu mostů nýtovaných přes 100 kg</t>
  </si>
  <si>
    <t>1740337871</t>
  </si>
  <si>
    <t xml:space="preserve">"zesílení a výměna prvků nosné konstrukce"    2462,0</t>
  </si>
  <si>
    <t>23</t>
  </si>
  <si>
    <t>429172222</t>
  </si>
  <si>
    <t>Montáž ocelových prvků pro opravu mostů nýtovaných přes 100 kg</t>
  </si>
  <si>
    <t>-1881618795</t>
  </si>
  <si>
    <t>24</t>
  </si>
  <si>
    <t>13010521.R</t>
  </si>
  <si>
    <t>ocel jakost S 235 J2+N</t>
  </si>
  <si>
    <t>-1589123524</t>
  </si>
  <si>
    <t xml:space="preserve">"včetně prořezu 5%"    2,462*1,05</t>
  </si>
  <si>
    <t>25</t>
  </si>
  <si>
    <t>451476121</t>
  </si>
  <si>
    <t>Podkladní vrstva plastbetonová tixotropní první vrstva tl 10 mm</t>
  </si>
  <si>
    <t>-105535040</t>
  </si>
  <si>
    <t xml:space="preserve">"pod pozednice"    (0,3*0,5)*4</t>
  </si>
  <si>
    <t>26</t>
  </si>
  <si>
    <t>451476122</t>
  </si>
  <si>
    <t>Podkladní vrstva plastbetonová tixotropní každá další vrstva tl 10 mm</t>
  </si>
  <si>
    <t>1700576211</t>
  </si>
  <si>
    <t>Komunikace pozemní</t>
  </si>
  <si>
    <t>27</t>
  </si>
  <si>
    <t>521272215</t>
  </si>
  <si>
    <t>Demontáž mostnic s odsunem hmot mimo objekt mostu</t>
  </si>
  <si>
    <t>970603450</t>
  </si>
  <si>
    <t>28</t>
  </si>
  <si>
    <t>521273121</t>
  </si>
  <si>
    <t>Výroba dřevěných mostnic železničního mostu s převýšením bez klínu</t>
  </si>
  <si>
    <t>1525748754</t>
  </si>
  <si>
    <t>29</t>
  </si>
  <si>
    <t>521273221</t>
  </si>
  <si>
    <t>Montáž dřevěných mostnic železničního mostu s převýšením bez klínu</t>
  </si>
  <si>
    <t>-394571330</t>
  </si>
  <si>
    <t>30</t>
  </si>
  <si>
    <t>60815365.1</t>
  </si>
  <si>
    <t>mostnice dřevěná impregnovaná olejem DB 24x26cm dl 2,4m</t>
  </si>
  <si>
    <t>86963353</t>
  </si>
  <si>
    <t>(0,26*0,24*2,4)*32</t>
  </si>
  <si>
    <t>31</t>
  </si>
  <si>
    <t>31198004</t>
  </si>
  <si>
    <t>šroub mostnicový ČSN 02 1352 20x300mm</t>
  </si>
  <si>
    <t>100 kus</t>
  </si>
  <si>
    <t>-147624475</t>
  </si>
  <si>
    <t>0,32*2</t>
  </si>
  <si>
    <t>32</t>
  </si>
  <si>
    <t>521283221</t>
  </si>
  <si>
    <t>Demontáž pozednic včetně odstranění štěrkového podsypu</t>
  </si>
  <si>
    <t>1549953792</t>
  </si>
  <si>
    <t>33</t>
  </si>
  <si>
    <t>521281111</t>
  </si>
  <si>
    <t>Výroba pozednic železničního mostu z tvrdého dřeva</t>
  </si>
  <si>
    <t>295036023</t>
  </si>
  <si>
    <t>34</t>
  </si>
  <si>
    <t>521281211</t>
  </si>
  <si>
    <t>Montáž pozednic železničního mostu z tvrdého dřeva</t>
  </si>
  <si>
    <t>1037469382</t>
  </si>
  <si>
    <t>35</t>
  </si>
  <si>
    <t>60815345.1</t>
  </si>
  <si>
    <t>pozednice dřevěná impregnovaná olejem DB 24x25cm dl 2,4m</t>
  </si>
  <si>
    <t>671120824</t>
  </si>
  <si>
    <t>(0,25*0,24*2,4)*2</t>
  </si>
  <si>
    <t>Úpravy povrchů, podlahy a osazování výplní</t>
  </si>
  <si>
    <t>36</t>
  </si>
  <si>
    <t>628613223</t>
  </si>
  <si>
    <t>Protikorozní ochrana OK mostu III.tř.-základní a podkladní epoxidový, vrchní PU nátěr bez metalizace</t>
  </si>
  <si>
    <t>-276529497</t>
  </si>
  <si>
    <t>Ostatní konstrukce a práce, bourání</t>
  </si>
  <si>
    <t>37</t>
  </si>
  <si>
    <t>911122112</t>
  </si>
  <si>
    <t>Výroba dílů ocelového zábradlí přes 50 kg při opravách mostů</t>
  </si>
  <si>
    <t>768599171</t>
  </si>
  <si>
    <t xml:space="preserve">"chodníkové konzoly a zábradlí"    1702,0</t>
  </si>
  <si>
    <t xml:space="preserve">"nové zábradlí"    536,0</t>
  </si>
  <si>
    <t>38</t>
  </si>
  <si>
    <t>911122212</t>
  </si>
  <si>
    <t>Montáž dílů ocelového zábradlí přes 50 kg při opravách mostů</t>
  </si>
  <si>
    <t>-1699831762</t>
  </si>
  <si>
    <t>39</t>
  </si>
  <si>
    <t>13010560.R</t>
  </si>
  <si>
    <t>ocel jakosti S235 JR</t>
  </si>
  <si>
    <t>-2078873581</t>
  </si>
  <si>
    <t xml:space="preserve">"chodníkové konzoly a zábradlí - včetně prořezu 5%"     1,702*1,05</t>
  </si>
  <si>
    <t xml:space="preserve">"nové zábradlí - včetně prořezu 5%"     0,536*1,05</t>
  </si>
  <si>
    <t>40</t>
  </si>
  <si>
    <t>938905111</t>
  </si>
  <si>
    <t>Údržba OK mostů - jednotlivá výměna nýtu za nýt počtu přes 100 kusů</t>
  </si>
  <si>
    <t>-1447145827</t>
  </si>
  <si>
    <t>41</t>
  </si>
  <si>
    <t>941111131.1</t>
  </si>
  <si>
    <t>Montáž lešení řadového trubkového lehkého s podlahami zatížení do 200 kg/m2 š do 1,5 m v do 10 m</t>
  </si>
  <si>
    <t>-1346892661</t>
  </si>
  <si>
    <t xml:space="preserve">"podél opěr"    99,0+103,0</t>
  </si>
  <si>
    <t>941111231.1</t>
  </si>
  <si>
    <t>Příplatek k lešení řadovému trubkovému lehkému s podlahami š 1,5 m v 10 m za první a ZKD den použití</t>
  </si>
  <si>
    <t>1534797953</t>
  </si>
  <si>
    <t>202*28</t>
  </si>
  <si>
    <t>43</t>
  </si>
  <si>
    <t>941111831.1</t>
  </si>
  <si>
    <t>Demontáž lešení řadového trubkového lehkého s podlahami zatížení do 200 kg/m2 š do 1,5 m v do 10 m</t>
  </si>
  <si>
    <t>272563898</t>
  </si>
  <si>
    <t>44</t>
  </si>
  <si>
    <t>966075141</t>
  </si>
  <si>
    <t>Odstranění kovového zábradlí vcelku</t>
  </si>
  <si>
    <t>m</t>
  </si>
  <si>
    <t>-1158572593</t>
  </si>
  <si>
    <t xml:space="preserve">"stávající zábradlí"    40-6,84</t>
  </si>
  <si>
    <t>997</t>
  </si>
  <si>
    <t>Přesun sutě</t>
  </si>
  <si>
    <t>45</t>
  </si>
  <si>
    <t>997211621</t>
  </si>
  <si>
    <t>Ekologická likvidace mostnic - drcení a odvoz do 20 km</t>
  </si>
  <si>
    <t>1974784621</t>
  </si>
  <si>
    <t>(32+2)-11</t>
  </si>
  <si>
    <t>46</t>
  </si>
  <si>
    <t>997013811</t>
  </si>
  <si>
    <t>Poplatek za uložení na skládce (skládkovné) stavebního odpadu dřevěného kód odpadu 170 201</t>
  </si>
  <si>
    <t>206200177</t>
  </si>
  <si>
    <t xml:space="preserve">"pozednice + mostnice"    0,332+3,486</t>
  </si>
  <si>
    <t>47</t>
  </si>
  <si>
    <t>997211511</t>
  </si>
  <si>
    <t>Vodorovná doprava suti po suchu na vzdálenost do 1 km</t>
  </si>
  <si>
    <t>-419320650</t>
  </si>
  <si>
    <t xml:space="preserve">"kontaminovaný křemičitý písek"     25,7*0,66</t>
  </si>
  <si>
    <t>48</t>
  </si>
  <si>
    <t>997211519</t>
  </si>
  <si>
    <t>Příplatek ZKD 1 km u vodorovné dopravy suti</t>
  </si>
  <si>
    <t>230380676</t>
  </si>
  <si>
    <t>Poznámka k položce:_x000d_
předpokládaná skládka do 20 km</t>
  </si>
  <si>
    <t xml:space="preserve">"kontaminovaný křemičitý písek"     16,962*20</t>
  </si>
  <si>
    <t>49</t>
  </si>
  <si>
    <t>997013843</t>
  </si>
  <si>
    <t>Poplatek za uložení na skládce (skládkovné) odpadu po otryskávání kód odpadu 120 116</t>
  </si>
  <si>
    <t>1828294127</t>
  </si>
  <si>
    <t>50</t>
  </si>
  <si>
    <t>997211521</t>
  </si>
  <si>
    <t>Vodorovná doprava vybouraných hmot po suchu na vzdálenost do 1 km</t>
  </si>
  <si>
    <t>CS ÚRS 2018 01</t>
  </si>
  <si>
    <t>-2142590020</t>
  </si>
  <si>
    <t xml:space="preserve">"převoz OK"     36,0+36,0</t>
  </si>
  <si>
    <t xml:space="preserve">"mostnice a pozednice"     1,826</t>
  </si>
  <si>
    <t>51</t>
  </si>
  <si>
    <t>997211529</t>
  </si>
  <si>
    <t>Příplatek ZKD 1 km u vodorovné dopravy vybouraných hmot</t>
  </si>
  <si>
    <t>-328623581</t>
  </si>
  <si>
    <t xml:space="preserve">"převoz OK"     (36,0+36,0)*60,0</t>
  </si>
  <si>
    <t xml:space="preserve">"mostnice a pozednice, Kralupy nad Vltavou"     1,826*25</t>
  </si>
  <si>
    <t>52</t>
  </si>
  <si>
    <t>997724623.R</t>
  </si>
  <si>
    <t>Dopravní zařízení - jeřáb kolový 100 t</t>
  </si>
  <si>
    <t>soub</t>
  </si>
  <si>
    <t>1261539986</t>
  </si>
  <si>
    <t>Poznámka k položce:_x000d_
vyjmutí a montáž nové OK</t>
  </si>
  <si>
    <t>998</t>
  </si>
  <si>
    <t>Přesun hmot</t>
  </si>
  <si>
    <t>53</t>
  </si>
  <si>
    <t>998212111</t>
  </si>
  <si>
    <t>Přesun hmot pro mosty zděné, monolitické betonové nebo ocelové v do 20 m</t>
  </si>
  <si>
    <t>60368510</t>
  </si>
  <si>
    <t>54</t>
  </si>
  <si>
    <t>998231411</t>
  </si>
  <si>
    <t>Ruční přesun hmot pro sadovnické a krajinářské úpravy do 100 m</t>
  </si>
  <si>
    <t>-659293535</t>
  </si>
  <si>
    <t>Poznámka k položce:_x000d_
pokácené stromy</t>
  </si>
  <si>
    <t>PSV</t>
  </si>
  <si>
    <t>Práce a dodávky PSV</t>
  </si>
  <si>
    <t>767</t>
  </si>
  <si>
    <t>Konstrukce zámečnické</t>
  </si>
  <si>
    <t>55</t>
  </si>
  <si>
    <t>767996710.R</t>
  </si>
  <si>
    <t>Demontáž stávající ocelové konstrukce - kompletní</t>
  </si>
  <si>
    <t>-1212683071</t>
  </si>
  <si>
    <t>Poznámka k položce:_x000d_
včetně uložení na přepravní prostředek</t>
  </si>
  <si>
    <t>783</t>
  </si>
  <si>
    <t>Dokončovací práce - nátěry</t>
  </si>
  <si>
    <t>56</t>
  </si>
  <si>
    <t>783009401</t>
  </si>
  <si>
    <t>Bezpečnostní šrafování stěn nebo svislých ploch rovných</t>
  </si>
  <si>
    <t>392440540</t>
  </si>
  <si>
    <t xml:space="preserve">"zúžený profil"    0,3</t>
  </si>
  <si>
    <t>57</t>
  </si>
  <si>
    <t>783213111</t>
  </si>
  <si>
    <t>Napouštěcí jednonásobný syntetický biocidní nátěr tesařských konstrukcí zabudovaných do konstrukce</t>
  </si>
  <si>
    <t>-944533065</t>
  </si>
  <si>
    <t xml:space="preserve">"podlahy"    22,876*2,3</t>
  </si>
  <si>
    <t>789</t>
  </si>
  <si>
    <t>Povrchové úpravy ocelových konstrukcí a technologických zařízení</t>
  </si>
  <si>
    <t>58</t>
  </si>
  <si>
    <t>789355150</t>
  </si>
  <si>
    <t>Nátěr pásový jednosložkový alkydový tl 50 µm na zařízení s povrchem členitým</t>
  </si>
  <si>
    <t>1825854622</t>
  </si>
  <si>
    <t>Poznámka k položce:_x000d_
odstín vrchního nátěru - DB 703</t>
  </si>
  <si>
    <t xml:space="preserve">"nýty - OK"    555,0*0,03"    </t>
  </si>
  <si>
    <t xml:space="preserve">"hrany - OK"    555,0*0,14"    </t>
  </si>
  <si>
    <t>Práce a dodávky M</t>
  </si>
  <si>
    <t>22-M</t>
  </si>
  <si>
    <t>Montáže technologických zařízení pro dopravní stavby</t>
  </si>
  <si>
    <t>59</t>
  </si>
  <si>
    <t>220860071.R</t>
  </si>
  <si>
    <t>Pomocné práce zřízení nebo zajištění ochrany inženýrských sítí</t>
  </si>
  <si>
    <t>kpl</t>
  </si>
  <si>
    <t>64</t>
  </si>
  <si>
    <t>1588635703</t>
  </si>
  <si>
    <t xml:space="preserve">Poznámka k položce:_x000d_
veškerý mat. a práce (vč.vyvěšení a ochrany)  s inženýrskými sítěmi SSŽ a ČD Telematika během výstavby a uložení do pojektovaného stavu.</t>
  </si>
  <si>
    <t>46-M</t>
  </si>
  <si>
    <t>Zemní práce při extr.mont.pracích</t>
  </si>
  <si>
    <t>60</t>
  </si>
  <si>
    <t>460001026.R</t>
  </si>
  <si>
    <t>Vytyčení trati kabelového vedení podzemního v terénu volném podél trati</t>
  </si>
  <si>
    <t>-440259789</t>
  </si>
  <si>
    <t>HZS</t>
  </si>
  <si>
    <t>Hodinové zúčtovací sazby</t>
  </si>
  <si>
    <t>61</t>
  </si>
  <si>
    <t>HZS1451</t>
  </si>
  <si>
    <t>Hodinová zúčtovací sazba dělník údržby mostů</t>
  </si>
  <si>
    <t>hod</t>
  </si>
  <si>
    <t>CS ÚRS 2020 01</t>
  </si>
  <si>
    <t>512</t>
  </si>
  <si>
    <t>-2082747999</t>
  </si>
  <si>
    <t>Poznámka k položce:_x000d_
bezpečnostní hlídka</t>
  </si>
  <si>
    <t>18-003b-1/02 - Oprava mostu - km 4,595 _ Železniční svršek</t>
  </si>
  <si>
    <t>548930011</t>
  </si>
  <si>
    <t>Řezání kolejnic pilou</t>
  </si>
  <si>
    <t>275030286</t>
  </si>
  <si>
    <t>525010022</t>
  </si>
  <si>
    <t>Rozebrání koleje na pražcích dřevěných v ose</t>
  </si>
  <si>
    <t>1404947221</t>
  </si>
  <si>
    <t xml:space="preserve">"před a za mostem"    3,25+3,25</t>
  </si>
  <si>
    <t>525049093</t>
  </si>
  <si>
    <t>Příplatek za ztížení rozebrání koleje v ose překážka po obou stranách</t>
  </si>
  <si>
    <t>-429830372</t>
  </si>
  <si>
    <t>525070011</t>
  </si>
  <si>
    <t>Rozebrání koleje na ocelových mostech</t>
  </si>
  <si>
    <t>1851623611</t>
  </si>
  <si>
    <t>525079093</t>
  </si>
  <si>
    <t>Příplatek za ztížení rozebrání koleje na ocelových mostech překážka po obou stranách</t>
  </si>
  <si>
    <t>-2085656391</t>
  </si>
  <si>
    <t>521323112.1</t>
  </si>
  <si>
    <t>Kolej z kolejnic S49 rozdělení d pražce dřevěné v ose</t>
  </si>
  <si>
    <t>2145455231</t>
  </si>
  <si>
    <t>Poznámka k položce:_x000d_
výměna poškozeného svškového mat. cca 30%</t>
  </si>
  <si>
    <t>43765101</t>
  </si>
  <si>
    <t>kolejnice železniční širokopatní tvaru 49 E1 (S49)</t>
  </si>
  <si>
    <t>934488354</t>
  </si>
  <si>
    <t>Poznámka k položce:_x000d_
NEOCEŇOVAT! - výzisk</t>
  </si>
  <si>
    <t>6,5*0,09935 'Přepočtené koeficientem množství</t>
  </si>
  <si>
    <t>60812840</t>
  </si>
  <si>
    <t>pražec dřevěný příčný 2A impregnovaný olejem DB dl 2,6m I</t>
  </si>
  <si>
    <t>-1671730264</t>
  </si>
  <si>
    <t>Poznámka k položce:_x000d_
NEOCEŇOVAT! výzisk</t>
  </si>
  <si>
    <t>521371111.1</t>
  </si>
  <si>
    <t>Kolej z kolejnic S49 na mostech na mostnici</t>
  </si>
  <si>
    <t>2004500866</t>
  </si>
  <si>
    <t>1216614915</t>
  </si>
  <si>
    <t>19,25*0,09935 'Přepočtené koeficientem množství</t>
  </si>
  <si>
    <t>548121123.1</t>
  </si>
  <si>
    <t>Jednotlivý svar kolejnic termitem, plný předehřev, standardní spára, tvar S 49</t>
  </si>
  <si>
    <t>-61836356</t>
  </si>
  <si>
    <t>548913210.R</t>
  </si>
  <si>
    <t>Umožnění volné dilatace kolejnic demontáž upevňovadel bez osazení kluzných podložek rozdělení pražců "d"</t>
  </si>
  <si>
    <t>2018742045</t>
  </si>
  <si>
    <t>548913211.R</t>
  </si>
  <si>
    <t>Umožnění volné dilatace kolejnic montáž upevňovadel bez odstranění kluzných podložek rozdělení pražců "d"</t>
  </si>
  <si>
    <t>1143415033</t>
  </si>
  <si>
    <t>548913220.R</t>
  </si>
  <si>
    <t>Dosažení dovolené upínací teploty v BK prodloužením kolejnicového pásu v koleji tv. S49</t>
  </si>
  <si>
    <t>svar</t>
  </si>
  <si>
    <t>1469752658</t>
  </si>
  <si>
    <t>543191111.R</t>
  </si>
  <si>
    <t>Směrové a výškové vyrovnání koleje automatickou podbíječkou</t>
  </si>
  <si>
    <t>1488603342</t>
  </si>
  <si>
    <t>Poznámka k položce:_x000d_
Poznámka k položce: "ASP bude pro zbytek výměry nad nutné podbití v okolí mostů k dispozici ST - cena stanovena včetně PUŠLu"_x000d_
podbití včetně mostu v km 5,141</t>
  </si>
  <si>
    <t>939902121</t>
  </si>
  <si>
    <t>Práce motorovou lokomotivou</t>
  </si>
  <si>
    <t>-1210527111</t>
  </si>
  <si>
    <t>511552114.R</t>
  </si>
  <si>
    <t>Doplnění kolejového leže ze samovýsypných nebo výsypných vozů</t>
  </si>
  <si>
    <t>-484306918</t>
  </si>
  <si>
    <t xml:space="preserve">Poznámka k položce:_x000d_
Poznámka k položce: včetně -  kameniva frakce 32/63 třída BI OTP ČD</t>
  </si>
  <si>
    <t>511552115.R</t>
  </si>
  <si>
    <t>Vůz výsypný Sas</t>
  </si>
  <si>
    <t>-1098875363</t>
  </si>
  <si>
    <t>998242012</t>
  </si>
  <si>
    <t>Přesun hmot pro železniční svršek drah kolejových o sklonu přes 0,8 do 1,5 %</t>
  </si>
  <si>
    <t>-1910009154</t>
  </si>
  <si>
    <t>18-003b-1/03 - Oprava mostu - km 4,595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</si>
  <si>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</si>
  <si>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</si>
  <si>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</si>
  <si>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</si>
  <si>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</si>
  <si>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</si>
  <si>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</si>
  <si>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</si>
  <si>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</si>
  <si>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</si>
  <si>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</si>
  <si>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</si>
  <si>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</si>
  <si>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</si>
  <si>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-1433412963</t>
  </si>
  <si>
    <t>Poznámka k položce:_x000d_
včetně osazení geodetické značky</t>
  </si>
  <si>
    <t>VRN3</t>
  </si>
  <si>
    <t>Zařízení staveniště</t>
  </si>
  <si>
    <t>030001000</t>
  </si>
  <si>
    <t>-738154283</t>
  </si>
  <si>
    <t>Poznámka k položce:_x000d_
včetně pronájmů pozemků</t>
  </si>
  <si>
    <t>034002000</t>
  </si>
  <si>
    <t>Zabezpečení staveniště</t>
  </si>
  <si>
    <t>-189177087</t>
  </si>
  <si>
    <t>Poznámka k položce:_x000d_
střežení staveniště mimo pracovní dobu 25 dnů</t>
  </si>
  <si>
    <t>039002000</t>
  </si>
  <si>
    <t>Zrušení zařízení staveniště</t>
  </si>
  <si>
    <t>251417098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</si>
  <si>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</si>
  <si>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</si>
  <si>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</si>
  <si>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</si>
  <si>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</si>
  <si>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825178420</t>
  </si>
  <si>
    <t>Poznámka k položce:_x000d_
rozbory odpadů</t>
  </si>
  <si>
    <t>VRN6</t>
  </si>
  <si>
    <t>Územní vlivy</t>
  </si>
  <si>
    <t>060001000</t>
  </si>
  <si>
    <t>67020094</t>
  </si>
  <si>
    <t>065002000</t>
  </si>
  <si>
    <t>Mimostaveništní doprava materiálů a mechanizace</t>
  </si>
  <si>
    <t>1134595717</t>
  </si>
  <si>
    <t xml:space="preserve">Poznámka k položce:_x000d_
přepravy, které nejsou zakalkulovány v rozpočtu, vč.  autojeřábů</t>
  </si>
  <si>
    <t>VRN7</t>
  </si>
  <si>
    <t>Provozní vlivy</t>
  </si>
  <si>
    <t>072103001</t>
  </si>
  <si>
    <t>Zajištění DIR místní komunikace</t>
  </si>
  <si>
    <t>796385774</t>
  </si>
  <si>
    <t xml:space="preserve">Poznámka k položce:_x000d_
omezení dopravy přo vyjmutí a vložení NK.       </t>
  </si>
  <si>
    <t>VRN8</t>
  </si>
  <si>
    <t>Přesun stavebních kapacit</t>
  </si>
  <si>
    <t>081002000</t>
  </si>
  <si>
    <t>Doprava zaměstnanců</t>
  </si>
  <si>
    <t>-2063786832</t>
  </si>
  <si>
    <t>18-003b-2 - Oprava mostu - km 5,141 v úseku Praha Bubny - Praha Dejvice - Praha Veleslavín</t>
  </si>
  <si>
    <t xml:space="preserve">18-003b-2/01 - Oprava mostu -  km 5,141 _ Most</t>
  </si>
  <si>
    <t>ul. Spojovací</t>
  </si>
  <si>
    <t>28786793</t>
  </si>
  <si>
    <t>Ing. Ivan Šír, projektování dopravních staveb a.s.</t>
  </si>
  <si>
    <t>CZ 28786793</t>
  </si>
  <si>
    <t xml:space="preserve">    2 - Zakládání</t>
  </si>
  <si>
    <t xml:space="preserve">    3 - Svislé a kompletní konstrukce</t>
  </si>
  <si>
    <t xml:space="preserve">    711 - Izolace proti vodě, vlhkosti a plynům</t>
  </si>
  <si>
    <t>122202501</t>
  </si>
  <si>
    <t>Odkopávky a prokopávky nezapažené pro spodní stavbu železnic do 100 m3 v hornině tř. 3</t>
  </si>
  <si>
    <t>-36502352</t>
  </si>
  <si>
    <t xml:space="preserve">"výkopy za rubem opěr"    72,0</t>
  </si>
  <si>
    <t>162701105</t>
  </si>
  <si>
    <t>Vodorovné přemístění do 10000 m výkopku/sypaniny z horniny tř. 1 až 4</t>
  </si>
  <si>
    <t>-475044023</t>
  </si>
  <si>
    <t>Poznámka k položce:_x000d_
předpokládaná skládka do 15,0 km</t>
  </si>
  <si>
    <t>162701109</t>
  </si>
  <si>
    <t>Příplatek k vodorovnému přemístění výkopku/sypaniny z horniny tř. 1 až 4 ZKD 1000 m přes 10000 m</t>
  </si>
  <si>
    <t>630909045</t>
  </si>
  <si>
    <t>72,0*10</t>
  </si>
  <si>
    <t>171201211</t>
  </si>
  <si>
    <t>Poplatek za uložení stavebního odpadu - zeminy a kameniva na skládce</t>
  </si>
  <si>
    <t>949241972</t>
  </si>
  <si>
    <t>72,0*1,8</t>
  </si>
  <si>
    <t>181111114</t>
  </si>
  <si>
    <t>Plošná úprava terénu do 500 m2 zemina tř 1 až 4 nerovnosti do 100 mm ve svahu přes 1:1</t>
  </si>
  <si>
    <t>-512723342</t>
  </si>
  <si>
    <t>181411123</t>
  </si>
  <si>
    <t>Založení lučního trávníku výsevem plochy do 1000 m2 ve svahu do 1:1</t>
  </si>
  <si>
    <t>491393461</t>
  </si>
  <si>
    <t>00572474</t>
  </si>
  <si>
    <t>osivo směs travní krajinná-svahová</t>
  </si>
  <si>
    <t>-1705626096</t>
  </si>
  <si>
    <t>200*0,015 'Přepočtené koeficientem množství</t>
  </si>
  <si>
    <t>Zakládání</t>
  </si>
  <si>
    <t>212795111</t>
  </si>
  <si>
    <t>Příčné odvodnění mostní opěry z plastových trub DN 160 včetně podkladního betonu, štěrkového obsypu</t>
  </si>
  <si>
    <t>2145663997</t>
  </si>
  <si>
    <t>2*8,0</t>
  </si>
  <si>
    <t>Svislé a kompletní konstrukce</t>
  </si>
  <si>
    <t>317171130.R</t>
  </si>
  <si>
    <t>Kotvení betonu římsy do mostovky kotvou do vývrtu</t>
  </si>
  <si>
    <t>2056665860</t>
  </si>
  <si>
    <t>Poznámka k položce:_x000d_
cementová zálivka</t>
  </si>
  <si>
    <t xml:space="preserve">"trny pro kotvení římsy na křídlech"    110,0</t>
  </si>
  <si>
    <t>317171131.R</t>
  </si>
  <si>
    <t>Kotvení betonu úl. prahů do opěry kotvou do vývrtu</t>
  </si>
  <si>
    <t>1833479060</t>
  </si>
  <si>
    <t xml:space="preserve">"trny pro kotvení úložných prahů na opěře"    10,0</t>
  </si>
  <si>
    <t>317321018</t>
  </si>
  <si>
    <t>Římsy opěrných zdí a valů ze ŽB tř. C 30/37</t>
  </si>
  <si>
    <t>1137132492</t>
  </si>
  <si>
    <t xml:space="preserve">"římsy na křídlech"   6,0</t>
  </si>
  <si>
    <t>317353111</t>
  </si>
  <si>
    <t>Bednění říms opěrných zdí a valů přímých, zalomených nebo zakřivených zřízení</t>
  </si>
  <si>
    <t>304597851</t>
  </si>
  <si>
    <t>317353112</t>
  </si>
  <si>
    <t>Bednění říms opěrných zdí a valů přímých, zalomených nebo zakřivených odstranění</t>
  </si>
  <si>
    <t>787711621</t>
  </si>
  <si>
    <t>317361016</t>
  </si>
  <si>
    <t>Výztuž říms opěrných zdí a valů z betonářské oceli 10 505</t>
  </si>
  <si>
    <t>-1110788778</t>
  </si>
  <si>
    <t xml:space="preserve">"výztuž 100,0 kg/m3"    6,0*0,1</t>
  </si>
  <si>
    <t>67</t>
  </si>
  <si>
    <t>334124113</t>
  </si>
  <si>
    <t>Osazování prefabrikovaných opěr nebo pilířů z ŽB železničním kolejovým jeřábem hmotnosti do 20 t</t>
  </si>
  <si>
    <t>656008270</t>
  </si>
  <si>
    <t>59383595.R</t>
  </si>
  <si>
    <t>prefabrikát úložného prahu UP1 a UP2</t>
  </si>
  <si>
    <t>-1185346960</t>
  </si>
  <si>
    <t xml:space="preserve">Poznámka k položce:_x000d_
2 ks prefabrikátu úložných prahů UP1 a UP2_x000d_
plocha bednění:  cca 31,0 m2_x000d_
výztuž: cca 1,52 kg_x000d_
vč. manipulačních závěsů</t>
  </si>
  <si>
    <t xml:space="preserve">"úložné prahy"    7,51</t>
  </si>
  <si>
    <t>334374124</t>
  </si>
  <si>
    <t>Osazení trubek tenkostěnných D do 80 mm pro předpínací výztuž mostních opěr, pilířů a prahů</t>
  </si>
  <si>
    <t>166622300</t>
  </si>
  <si>
    <t xml:space="preserve">"plnící otvory pro aplikaci polymerbet."    4*0,775</t>
  </si>
  <si>
    <t>28619316</t>
  </si>
  <si>
    <t>trubka kanalizační PE-HD D 75mm</t>
  </si>
  <si>
    <t>1276082364</t>
  </si>
  <si>
    <t>334378114</t>
  </si>
  <si>
    <t>Zainjektování trubek D do 80 mm pro předpínací výztuž mostních opěr, pilířů a prahů</t>
  </si>
  <si>
    <t>1217543723</t>
  </si>
  <si>
    <t>388995214.1</t>
  </si>
  <si>
    <t>Chránička kabelů z trub ocelových na zábradlí DN 160</t>
  </si>
  <si>
    <t>-2020293387</t>
  </si>
  <si>
    <t xml:space="preserve">"ocelová chránička na zábradlí"    11,5</t>
  </si>
  <si>
    <t>68</t>
  </si>
  <si>
    <t>423124114</t>
  </si>
  <si>
    <t>Osazování prefabrikovaných nosníků nebo desek z ŽB železničním kolejovým jeřábem hmotnosti do 40 t</t>
  </si>
  <si>
    <t>351593055</t>
  </si>
  <si>
    <t>59383615</t>
  </si>
  <si>
    <t xml:space="preserve">prefabrikát  NK1-NK3</t>
  </si>
  <si>
    <t>1555304814</t>
  </si>
  <si>
    <t xml:space="preserve">Poznámka k položce:_x000d_
3 ks rámového prefabrikátu NK1-NK3_x000d_
plocha bednění:  cca 92,4 m2_x000d_
výztuž: cca 4 200 kg_x000d_
vč. manipulačních závěsů</t>
  </si>
  <si>
    <t>451315125</t>
  </si>
  <si>
    <t>Podkladní nebo výplňová vrstva z betonu C 16/20 tl do 150 mm</t>
  </si>
  <si>
    <t>940479296</t>
  </si>
  <si>
    <t xml:space="preserve">"podklad pod výběhové římsy"    1,5*3,0*4</t>
  </si>
  <si>
    <t>523700136</t>
  </si>
  <si>
    <t xml:space="preserve">"pod patní plechy sloupků zábradlí"    0,24*0,24*10</t>
  </si>
  <si>
    <t>1786182256</t>
  </si>
  <si>
    <t>458501112</t>
  </si>
  <si>
    <t>Výplňové klíny za opěrou z kameniva drceného hutněného po vrstvách</t>
  </si>
  <si>
    <t>-638476856</t>
  </si>
  <si>
    <t>Poznámka k položce:_x000d_
zásyp ZKPP + přechodová oblast hutněno po vrstvách tl. max. 0,3 m, na ID=0,8 resp. 0,95</t>
  </si>
  <si>
    <t>628613233</t>
  </si>
  <si>
    <t>Protikorozní ochrana OK mostu III. tř.- základní a podkladní epoxidový, vrchní PU nátěr s metalizací</t>
  </si>
  <si>
    <t>188262100</t>
  </si>
  <si>
    <t>15625102</t>
  </si>
  <si>
    <t>drát metalizační ZnAl D 3mm</t>
  </si>
  <si>
    <t>-1936809286</t>
  </si>
  <si>
    <t>-1601394645</t>
  </si>
  <si>
    <t>6,7*2</t>
  </si>
  <si>
    <t>911121211</t>
  </si>
  <si>
    <t>Výroba ocelového zábradli při opravách mostů</t>
  </si>
  <si>
    <t>947471842</t>
  </si>
  <si>
    <t>7,5*2</t>
  </si>
  <si>
    <t>911121311</t>
  </si>
  <si>
    <t>Montáž ocelového zábradli při opravách mostů</t>
  </si>
  <si>
    <t>1591345495</t>
  </si>
  <si>
    <t>ocel jakosti S235JR</t>
  </si>
  <si>
    <t>516219651</t>
  </si>
  <si>
    <t xml:space="preserve">"včetně prořezu 5%"    (0,0072+0,2869+0,1261+0,0452)*1,05</t>
  </si>
  <si>
    <t>963051111</t>
  </si>
  <si>
    <t>Bourání mostní nosné konstrukce z ŽB</t>
  </si>
  <si>
    <t>-726464703</t>
  </si>
  <si>
    <t>977131116</t>
  </si>
  <si>
    <t>Vrty příklepovými vrtáky D do 20 mm do cihelného zdiva nebo prostého betonu</t>
  </si>
  <si>
    <t>-66010193</t>
  </si>
  <si>
    <t xml:space="preserve">"vrty pro kotvení římsy na křídlech"    110</t>
  </si>
  <si>
    <t>977131119</t>
  </si>
  <si>
    <t>Vrty příklepovými vrtáky D do 32 mm do cihelného zdiva nebo prostého betonu</t>
  </si>
  <si>
    <t>-1322637035</t>
  </si>
  <si>
    <t xml:space="preserve">"vrty pro kotvení římsy na křídlech"    110*0,2</t>
  </si>
  <si>
    <t>977151114</t>
  </si>
  <si>
    <t>Jádrové vrty diamantovými korunkami do D 60 mm do stavebních materiálů</t>
  </si>
  <si>
    <t>323346684</t>
  </si>
  <si>
    <t xml:space="preserve">"kotvení úl. prahu"    10,0*0,4</t>
  </si>
  <si>
    <t>977212112</t>
  </si>
  <si>
    <t>Řezání diamantovým lanem ŽB kcí s výztuží průměru přes 16 mm</t>
  </si>
  <si>
    <t>1786966782</t>
  </si>
  <si>
    <t>985121122</t>
  </si>
  <si>
    <t>Tryskání degradovaného betonu stěn a rubu kleneb vodou pod tlakem do 1250 barů</t>
  </si>
  <si>
    <t>1558846301</t>
  </si>
  <si>
    <t xml:space="preserve">"tryskání betonu 100%"    80,0</t>
  </si>
  <si>
    <t>985321111</t>
  </si>
  <si>
    <t>Ochranný nátěr výztuže na cementové bázi stěn, líce kleneb a podhledů 1 vrstva tl 1 mm</t>
  </si>
  <si>
    <t>-2107988391</t>
  </si>
  <si>
    <t>985323111</t>
  </si>
  <si>
    <t>Spojovací můstek reprofilovaného betonu na cementové bázi tl 1 mm</t>
  </si>
  <si>
    <t>1639853724</t>
  </si>
  <si>
    <t>985311112</t>
  </si>
  <si>
    <t>Reprofilace stěn cementovými sanačními maltami tl 20 mm</t>
  </si>
  <si>
    <t>-582582592</t>
  </si>
  <si>
    <t xml:space="preserve">"lokální sanace betonu tl. 20 mm - 30%"    24,0</t>
  </si>
  <si>
    <t>985311115</t>
  </si>
  <si>
    <t>Reprofilace stěn cementovými sanačními maltami tl 50 mm</t>
  </si>
  <si>
    <t>270759903</t>
  </si>
  <si>
    <t xml:space="preserve">"lokální sanace betonu tl. 50 mm - 70%"    56,0</t>
  </si>
  <si>
    <t>985312114</t>
  </si>
  <si>
    <t>Stěrka k vyrovnání betonových ploch stěn tl 5 mm</t>
  </si>
  <si>
    <t>806342979</t>
  </si>
  <si>
    <t xml:space="preserve">"sanace betonu - stěrka 100%"    80,0</t>
  </si>
  <si>
    <t>985324111</t>
  </si>
  <si>
    <t>Impregnační nátěr betonu dvojnásobný (OS-A)</t>
  </si>
  <si>
    <t>813912519</t>
  </si>
  <si>
    <t>985421124</t>
  </si>
  <si>
    <t>Injektáž trhlin š 5 mm v cihelném zdivu tl přes 600 mm aktivovanou cementovou maltou včetně vrtů</t>
  </si>
  <si>
    <t>1112325824</t>
  </si>
  <si>
    <t>997221612</t>
  </si>
  <si>
    <t>Nakládání vybouraných hmot na dopravní prostředky pro vodorovnou dopravu</t>
  </si>
  <si>
    <t>-1462355860</t>
  </si>
  <si>
    <t xml:space="preserve">"ŽB - NK"    48,0</t>
  </si>
  <si>
    <t>854355581</t>
  </si>
  <si>
    <t>74509358</t>
  </si>
  <si>
    <t xml:space="preserve">"předpokládaná skládka do 20,0 km"    48,0*19</t>
  </si>
  <si>
    <t>997221825</t>
  </si>
  <si>
    <t>Poplatek za uložení na skládce (skládkovné) stavebního odpadu železobetonového kód odpadu 170 101</t>
  </si>
  <si>
    <t>-241146211</t>
  </si>
  <si>
    <t>997724620.R</t>
  </si>
  <si>
    <t>Dopravní zařízení - jeřáb kolejový (EDK 600)</t>
  </si>
  <si>
    <t>2072696824</t>
  </si>
  <si>
    <t>1795078253</t>
  </si>
  <si>
    <t>711</t>
  </si>
  <si>
    <t>Izolace proti vodě, vlhkosti a plynům</t>
  </si>
  <si>
    <t>711112001</t>
  </si>
  <si>
    <t>Provedení izolace proti zemní vlhkosti svislé za studena nátěrem penetračním</t>
  </si>
  <si>
    <t>-118253911</t>
  </si>
  <si>
    <t>11163150</t>
  </si>
  <si>
    <t>lak penetrační asfaltový</t>
  </si>
  <si>
    <t>1862374713</t>
  </si>
  <si>
    <t>18*0,0003 'Přepočtené koeficientem množství</t>
  </si>
  <si>
    <t>711112002</t>
  </si>
  <si>
    <t>Provedení izolace proti zemní vlhkosti svislé za studena lakem asfaltovým</t>
  </si>
  <si>
    <t>-1522214522</t>
  </si>
  <si>
    <t>18,0*2</t>
  </si>
  <si>
    <t>11163152</t>
  </si>
  <si>
    <t>lak hydroizolační asfaltový</t>
  </si>
  <si>
    <t>-1704448943</t>
  </si>
  <si>
    <t>36*0,00045 'Přepočtené koeficientem množství</t>
  </si>
  <si>
    <t>711431101</t>
  </si>
  <si>
    <t>Provedení izolace proti tlakové vodě vodorovné pásy na sucho AIP nebo tkaninou</t>
  </si>
  <si>
    <t>-1683559891</t>
  </si>
  <si>
    <t>628331660.R</t>
  </si>
  <si>
    <t>pás těžký asfaltový s integrovanou ochrannou vč. spojovacího pásu, schválený systém SŽDC</t>
  </si>
  <si>
    <t>-1535743421</t>
  </si>
  <si>
    <t>711491177</t>
  </si>
  <si>
    <t>Připevnění vodorovné izolace proti tlakové vodě nerezovou lištou</t>
  </si>
  <si>
    <t>1987660559</t>
  </si>
  <si>
    <t>13756655.R</t>
  </si>
  <si>
    <t>pásnice nerezová 50/5 - (kotvení izolace)</t>
  </si>
  <si>
    <t>-1980873413</t>
  </si>
  <si>
    <t>59030055.R</t>
  </si>
  <si>
    <t>vrut nerezový se šestihrannou hlavou 8x70mm, včetně hmoždinky</t>
  </si>
  <si>
    <t>734981510</t>
  </si>
  <si>
    <t xml:space="preserve">Poznámka k položce:_x000d_
včetně hmoždinky_x000d_
</t>
  </si>
  <si>
    <t xml:space="preserve">"počet hmoždinek na bm"    15*3</t>
  </si>
  <si>
    <t>711491272</t>
  </si>
  <si>
    <t>Provedení izolace proti tlakové vodě svislé z textilií vrstva ochranná</t>
  </si>
  <si>
    <t>252574861</t>
  </si>
  <si>
    <t>62</t>
  </si>
  <si>
    <t>69311085</t>
  </si>
  <si>
    <t>geotextilie netkaná separační, ochranná, filtrační, drenážní PP 800g/m2</t>
  </si>
  <si>
    <t>1821907020</t>
  </si>
  <si>
    <t>63</t>
  </si>
  <si>
    <t>998711201</t>
  </si>
  <si>
    <t>Přesun hmot procentní pro izolace proti vodě, vlhkosti a plynům v objektech v do 6 m</t>
  </si>
  <si>
    <t>%</t>
  </si>
  <si>
    <t>-1982460671</t>
  </si>
  <si>
    <t>789431333</t>
  </si>
  <si>
    <t>Provedení žárového stříkání potrubí do DN 250 ZnAl 100 um</t>
  </si>
  <si>
    <t>1342300486</t>
  </si>
  <si>
    <t xml:space="preserve">"protikorozní ochrana chráničky bm=0,529 m2"    11,5*0,529</t>
  </si>
  <si>
    <t>65</t>
  </si>
  <si>
    <t>64463910</t>
  </si>
  <si>
    <t>66</t>
  </si>
  <si>
    <t>-1546057700</t>
  </si>
  <si>
    <t xml:space="preserve">18-003b-2/02 - Oprava mostu -  km 5,141 _ Železniční svršek</t>
  </si>
  <si>
    <t>1704649566</t>
  </si>
  <si>
    <t>512502121</t>
  </si>
  <si>
    <t>Odstranění kolejového lože z kameniva po rozebrání koleje</t>
  </si>
  <si>
    <t>865038720</t>
  </si>
  <si>
    <t>3,4*0,5*14,85</t>
  </si>
  <si>
    <t>511582193</t>
  </si>
  <si>
    <t>Příplatek za ztížení kolejového lože z kameniva při překážce po obou stranách</t>
  </si>
  <si>
    <t>277679160</t>
  </si>
  <si>
    <t>525040022</t>
  </si>
  <si>
    <t>Rozebrání koleje na pražcích betonových v ose</t>
  </si>
  <si>
    <t>1677867946</t>
  </si>
  <si>
    <t>-30500763</t>
  </si>
  <si>
    <t>511532111</t>
  </si>
  <si>
    <t>Kolejové lože z kameniva hrubého drceného</t>
  </si>
  <si>
    <t>2034348688</t>
  </si>
  <si>
    <t>512502993</t>
  </si>
  <si>
    <t>Příplatek za ztížení odstranění lože z kameniva po rozebrání koleje překážka po obou stranách</t>
  </si>
  <si>
    <t>-475611354</t>
  </si>
  <si>
    <t>521353112.1</t>
  </si>
  <si>
    <t>Kolej z kolejnic S49 rozdělení d pražce betonové v ose</t>
  </si>
  <si>
    <t>-1847034567</t>
  </si>
  <si>
    <t>Poznámka k položce:_x000d_
výměna poškozeného sv. mat. cca 30%</t>
  </si>
  <si>
    <t>-1993718690</t>
  </si>
  <si>
    <t>15,5*0,09935 'Přepočtené koeficientem množství</t>
  </si>
  <si>
    <t>59211800</t>
  </si>
  <si>
    <t>pražec z předpjatého betonu pro železniční tratě a vlečky o rozchodu 1435mm 2420x280x200mm</t>
  </si>
  <si>
    <t>-267955930</t>
  </si>
  <si>
    <t>261,701056869653*0,09935 'Přepočtené koeficientem množství</t>
  </si>
  <si>
    <t>1343366095</t>
  </si>
  <si>
    <t>390401574</t>
  </si>
  <si>
    <t>1680135009</t>
  </si>
  <si>
    <t>742882825</t>
  </si>
  <si>
    <t>2088403042</t>
  </si>
  <si>
    <t>Poznámka k položce:_x000d_
NEOCEŇOVAT! _x000d_
Podbití mostu započteno v rozpočtu km 4,595</t>
  </si>
  <si>
    <t>997211611</t>
  </si>
  <si>
    <t>Nakládání suti na dopravní prostředky pro vodorovnou dopravu</t>
  </si>
  <si>
    <t>-1453025676</t>
  </si>
  <si>
    <t xml:space="preserve">"kolejové lože"     46,0</t>
  </si>
  <si>
    <t>778866375</t>
  </si>
  <si>
    <t>-2021175376</t>
  </si>
  <si>
    <t xml:space="preserve">"předpokládaná skládka do 20 km"    46,0*19</t>
  </si>
  <si>
    <t>997223855</t>
  </si>
  <si>
    <t>Poplatek za uložení na skládce (skládkovné) zeminy a kameniva kód odpadu 170 504</t>
  </si>
  <si>
    <t>-1056371975</t>
  </si>
  <si>
    <t>-1328003868</t>
  </si>
  <si>
    <t>18-003b-2/03 - Oprava mostu - km 5,141 _ VRN</t>
  </si>
  <si>
    <t>242389438</t>
  </si>
  <si>
    <t>1081117569</t>
  </si>
  <si>
    <t>-164526897</t>
  </si>
  <si>
    <t>Poznámka k položce:_x000d_
po dobu 25 dnů</t>
  </si>
  <si>
    <t>-788286376</t>
  </si>
  <si>
    <t>Poznámka k položce:_x000d_
včetně uvedení dotčených pozemků do původního stavu</t>
  </si>
  <si>
    <t>042903000</t>
  </si>
  <si>
    <t>Ostatní posudky</t>
  </si>
  <si>
    <t>1668708712</t>
  </si>
  <si>
    <t>-1530301939</t>
  </si>
  <si>
    <t>CS ÚRS 2015 01</t>
  </si>
  <si>
    <t>1755509285</t>
  </si>
  <si>
    <t xml:space="preserve">Poznámka k položce:_x000d_
přepravy, které nejsou zakalkulovány v rozpočtu, včetně jeřábu </t>
  </si>
  <si>
    <t>070001000</t>
  </si>
  <si>
    <t>-2085398328</t>
  </si>
  <si>
    <t>1729393402</t>
  </si>
  <si>
    <t>081103000</t>
  </si>
  <si>
    <t>Denní doprava pracovníků na pracoviště</t>
  </si>
  <si>
    <t>-1591530193</t>
  </si>
  <si>
    <t>18-003b-2/04 - Oprava mostu - km 5,141 _ DSPS</t>
  </si>
  <si>
    <t>013254000</t>
  </si>
  <si>
    <t>Dokumentace skutečného provedení stavby</t>
  </si>
  <si>
    <t>999307336</t>
  </si>
  <si>
    <t>Poznámka k položce:_x000d_
DSPS 2x, vč. digitální podoby, ověřená SŽG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</si>
</sst>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7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3" t="s">
        <v>28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39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39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47</v>
      </c>
      <c r="E29" s="47"/>
      <c r="F29" s="31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58</v>
      </c>
      <c r="AI60" s="42"/>
      <c r="AJ60" s="42"/>
      <c r="AK60" s="42"/>
      <c r="AL60" s="42"/>
      <c r="AM60" s="64" t="s">
        <v>59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58</v>
      </c>
      <c r="AI75" s="42"/>
      <c r="AJ75" s="42"/>
      <c r="AK75" s="42"/>
      <c r="AL75" s="42"/>
      <c r="AM75" s="64" t="s">
        <v>59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18-003b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mostů v úseku Praha Bubny - Praha Dejvice - Praha Veleslavín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Praha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23</v>
      </c>
      <c r="AJ87" s="40"/>
      <c r="AK87" s="40"/>
      <c r="AL87" s="40"/>
      <c r="AM87" s="79" t="str">
        <f>IF(AN8= "","",AN8)</f>
        <v>6. 1. 2020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37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63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35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64</v>
      </c>
      <c r="D92" s="94"/>
      <c r="E92" s="94"/>
      <c r="F92" s="94"/>
      <c r="G92" s="94"/>
      <c r="H92" s="95"/>
      <c r="I92" s="96" t="s">
        <v>65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66</v>
      </c>
      <c r="AH92" s="94"/>
      <c r="AI92" s="94"/>
      <c r="AJ92" s="94"/>
      <c r="AK92" s="94"/>
      <c r="AL92" s="94"/>
      <c r="AM92" s="94"/>
      <c r="AN92" s="96" t="s">
        <v>67</v>
      </c>
      <c r="AO92" s="94"/>
      <c r="AP92" s="98"/>
      <c r="AQ92" s="99" t="s">
        <v>68</v>
      </c>
      <c r="AR92" s="44"/>
      <c r="AS92" s="100" t="s">
        <v>69</v>
      </c>
      <c r="AT92" s="101" t="s">
        <v>70</v>
      </c>
      <c r="AU92" s="101" t="s">
        <v>71</v>
      </c>
      <c r="AV92" s="101" t="s">
        <v>72</v>
      </c>
      <c r="AW92" s="101" t="s">
        <v>73</v>
      </c>
      <c r="AX92" s="101" t="s">
        <v>74</v>
      </c>
      <c r="AY92" s="101" t="s">
        <v>75</v>
      </c>
      <c r="AZ92" s="101" t="s">
        <v>76</v>
      </c>
      <c r="BA92" s="101" t="s">
        <v>77</v>
      </c>
      <c r="BB92" s="101" t="s">
        <v>78</v>
      </c>
      <c r="BC92" s="101" t="s">
        <v>79</v>
      </c>
      <c r="BD92" s="102" t="s">
        <v>80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82</v>
      </c>
      <c r="BT94" s="117" t="s">
        <v>83</v>
      </c>
      <c r="BU94" s="118" t="s">
        <v>84</v>
      </c>
      <c r="BV94" s="117" t="s">
        <v>85</v>
      </c>
      <c r="BW94" s="117" t="s">
        <v>5</v>
      </c>
      <c r="BX94" s="117" t="s">
        <v>86</v>
      </c>
      <c r="CL94" s="117" t="s">
        <v>19</v>
      </c>
    </row>
    <row r="95" s="7" customFormat="1" ht="37.5" customHeight="1">
      <c r="A95" s="7"/>
      <c r="B95" s="119"/>
      <c r="C95" s="120"/>
      <c r="D95" s="121" t="s">
        <v>87</v>
      </c>
      <c r="E95" s="121"/>
      <c r="F95" s="121"/>
      <c r="G95" s="121"/>
      <c r="H95" s="121"/>
      <c r="I95" s="122"/>
      <c r="J95" s="121" t="s">
        <v>88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89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82</v>
      </c>
      <c r="BT95" s="131" t="s">
        <v>90</v>
      </c>
      <c r="BU95" s="131" t="s">
        <v>84</v>
      </c>
      <c r="BV95" s="131" t="s">
        <v>85</v>
      </c>
      <c r="BW95" s="131" t="s">
        <v>91</v>
      </c>
      <c r="BX95" s="131" t="s">
        <v>5</v>
      </c>
      <c r="CL95" s="131" t="s">
        <v>19</v>
      </c>
      <c r="CM95" s="131" t="s">
        <v>92</v>
      </c>
    </row>
    <row r="96" s="4" customFormat="1" ht="23.25" customHeight="1">
      <c r="A96" s="132" t="s">
        <v>93</v>
      </c>
      <c r="B96" s="70"/>
      <c r="C96" s="133"/>
      <c r="D96" s="133"/>
      <c r="E96" s="134" t="s">
        <v>94</v>
      </c>
      <c r="F96" s="134"/>
      <c r="G96" s="134"/>
      <c r="H96" s="134"/>
      <c r="I96" s="134"/>
      <c r="J96" s="133"/>
      <c r="K96" s="134" t="s">
        <v>95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'18-003b-1-01 - Oprava mos...'!J32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96</v>
      </c>
      <c r="AR96" s="72"/>
      <c r="AS96" s="137">
        <v>0</v>
      </c>
      <c r="AT96" s="138">
        <f>ROUND(SUM(AV96:AW96),2)</f>
        <v>0</v>
      </c>
      <c r="AU96" s="139">
        <f>'18-003b-1-01 - Oprava mos...'!P135</f>
        <v>0</v>
      </c>
      <c r="AV96" s="138">
        <f>'18-003b-1-01 - Oprava mos...'!J35</f>
        <v>0</v>
      </c>
      <c r="AW96" s="138">
        <f>'18-003b-1-01 - Oprava mos...'!J36</f>
        <v>0</v>
      </c>
      <c r="AX96" s="138">
        <f>'18-003b-1-01 - Oprava mos...'!J37</f>
        <v>0</v>
      </c>
      <c r="AY96" s="138">
        <f>'18-003b-1-01 - Oprava mos...'!J38</f>
        <v>0</v>
      </c>
      <c r="AZ96" s="138">
        <f>'18-003b-1-01 - Oprava mos...'!F35</f>
        <v>0</v>
      </c>
      <c r="BA96" s="138">
        <f>'18-003b-1-01 - Oprava mos...'!F36</f>
        <v>0</v>
      </c>
      <c r="BB96" s="138">
        <f>'18-003b-1-01 - Oprava mos...'!F37</f>
        <v>0</v>
      </c>
      <c r="BC96" s="138">
        <f>'18-003b-1-01 - Oprava mos...'!F38</f>
        <v>0</v>
      </c>
      <c r="BD96" s="140">
        <f>'18-003b-1-01 - Oprava mos...'!F39</f>
        <v>0</v>
      </c>
      <c r="BE96" s="4"/>
      <c r="BT96" s="141" t="s">
        <v>92</v>
      </c>
      <c r="BV96" s="141" t="s">
        <v>85</v>
      </c>
      <c r="BW96" s="141" t="s">
        <v>97</v>
      </c>
      <c r="BX96" s="141" t="s">
        <v>91</v>
      </c>
      <c r="CL96" s="141" t="s">
        <v>19</v>
      </c>
    </row>
    <row r="97" s="4" customFormat="1" ht="23.25" customHeight="1">
      <c r="A97" s="132" t="s">
        <v>93</v>
      </c>
      <c r="B97" s="70"/>
      <c r="C97" s="133"/>
      <c r="D97" s="133"/>
      <c r="E97" s="134" t="s">
        <v>98</v>
      </c>
      <c r="F97" s="134"/>
      <c r="G97" s="134"/>
      <c r="H97" s="134"/>
      <c r="I97" s="134"/>
      <c r="J97" s="133"/>
      <c r="K97" s="134" t="s">
        <v>99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'18-003b-1-02 - Oprava mos...'!J32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96</v>
      </c>
      <c r="AR97" s="72"/>
      <c r="AS97" s="137">
        <v>0</v>
      </c>
      <c r="AT97" s="138">
        <f>ROUND(SUM(AV97:AW97),2)</f>
        <v>0</v>
      </c>
      <c r="AU97" s="139">
        <f>'18-003b-1-02 - Oprava mos...'!P122</f>
        <v>0</v>
      </c>
      <c r="AV97" s="138">
        <f>'18-003b-1-02 - Oprava mos...'!J35</f>
        <v>0</v>
      </c>
      <c r="AW97" s="138">
        <f>'18-003b-1-02 - Oprava mos...'!J36</f>
        <v>0</v>
      </c>
      <c r="AX97" s="138">
        <f>'18-003b-1-02 - Oprava mos...'!J37</f>
        <v>0</v>
      </c>
      <c r="AY97" s="138">
        <f>'18-003b-1-02 - Oprava mos...'!J38</f>
        <v>0</v>
      </c>
      <c r="AZ97" s="138">
        <f>'18-003b-1-02 - Oprava mos...'!F35</f>
        <v>0</v>
      </c>
      <c r="BA97" s="138">
        <f>'18-003b-1-02 - Oprava mos...'!F36</f>
        <v>0</v>
      </c>
      <c r="BB97" s="138">
        <f>'18-003b-1-02 - Oprava mos...'!F37</f>
        <v>0</v>
      </c>
      <c r="BC97" s="138">
        <f>'18-003b-1-02 - Oprava mos...'!F38</f>
        <v>0</v>
      </c>
      <c r="BD97" s="140">
        <f>'18-003b-1-02 - Oprava mos...'!F39</f>
        <v>0</v>
      </c>
      <c r="BE97" s="4"/>
      <c r="BT97" s="141" t="s">
        <v>92</v>
      </c>
      <c r="BV97" s="141" t="s">
        <v>85</v>
      </c>
      <c r="BW97" s="141" t="s">
        <v>100</v>
      </c>
      <c r="BX97" s="141" t="s">
        <v>91</v>
      </c>
      <c r="CL97" s="141" t="s">
        <v>19</v>
      </c>
    </row>
    <row r="98" s="4" customFormat="1" ht="23.25" customHeight="1">
      <c r="A98" s="132" t="s">
        <v>93</v>
      </c>
      <c r="B98" s="70"/>
      <c r="C98" s="133"/>
      <c r="D98" s="133"/>
      <c r="E98" s="134" t="s">
        <v>101</v>
      </c>
      <c r="F98" s="134"/>
      <c r="G98" s="134"/>
      <c r="H98" s="134"/>
      <c r="I98" s="134"/>
      <c r="J98" s="133"/>
      <c r="K98" s="134" t="s">
        <v>102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'18-003b-1-03 - Oprava mos...'!J32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96</v>
      </c>
      <c r="AR98" s="72"/>
      <c r="AS98" s="137">
        <v>0</v>
      </c>
      <c r="AT98" s="138">
        <f>ROUND(SUM(AV98:AW98),2)</f>
        <v>0</v>
      </c>
      <c r="AU98" s="139">
        <f>'18-003b-1-03 - Oprava mos...'!P126</f>
        <v>0</v>
      </c>
      <c r="AV98" s="138">
        <f>'18-003b-1-03 - Oprava mos...'!J35</f>
        <v>0</v>
      </c>
      <c r="AW98" s="138">
        <f>'18-003b-1-03 - Oprava mos...'!J36</f>
        <v>0</v>
      </c>
      <c r="AX98" s="138">
        <f>'18-003b-1-03 - Oprava mos...'!J37</f>
        <v>0</v>
      </c>
      <c r="AY98" s="138">
        <f>'18-003b-1-03 - Oprava mos...'!J38</f>
        <v>0</v>
      </c>
      <c r="AZ98" s="138">
        <f>'18-003b-1-03 - Oprava mos...'!F35</f>
        <v>0</v>
      </c>
      <c r="BA98" s="138">
        <f>'18-003b-1-03 - Oprava mos...'!F36</f>
        <v>0</v>
      </c>
      <c r="BB98" s="138">
        <f>'18-003b-1-03 - Oprava mos...'!F37</f>
        <v>0</v>
      </c>
      <c r="BC98" s="138">
        <f>'18-003b-1-03 - Oprava mos...'!F38</f>
        <v>0</v>
      </c>
      <c r="BD98" s="140">
        <f>'18-003b-1-03 - Oprava mos...'!F39</f>
        <v>0</v>
      </c>
      <c r="BE98" s="4"/>
      <c r="BT98" s="141" t="s">
        <v>92</v>
      </c>
      <c r="BV98" s="141" t="s">
        <v>85</v>
      </c>
      <c r="BW98" s="141" t="s">
        <v>103</v>
      </c>
      <c r="BX98" s="141" t="s">
        <v>91</v>
      </c>
      <c r="CL98" s="141" t="s">
        <v>19</v>
      </c>
    </row>
    <row r="99" s="7" customFormat="1" ht="37.5" customHeight="1">
      <c r="A99" s="7"/>
      <c r="B99" s="119"/>
      <c r="C99" s="120"/>
      <c r="D99" s="121" t="s">
        <v>104</v>
      </c>
      <c r="E99" s="121"/>
      <c r="F99" s="121"/>
      <c r="G99" s="121"/>
      <c r="H99" s="121"/>
      <c r="I99" s="122"/>
      <c r="J99" s="121" t="s">
        <v>105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ROUND(SUM(AG100:AG103),2)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89</v>
      </c>
      <c r="AR99" s="126"/>
      <c r="AS99" s="127">
        <f>ROUND(SUM(AS100:AS103),2)</f>
        <v>0</v>
      </c>
      <c r="AT99" s="128">
        <f>ROUND(SUM(AV99:AW99),2)</f>
        <v>0</v>
      </c>
      <c r="AU99" s="129">
        <f>ROUND(SUM(AU100:AU103),5)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ROUND(SUM(AZ100:AZ103),2)</f>
        <v>0</v>
      </c>
      <c r="BA99" s="128">
        <f>ROUND(SUM(BA100:BA103),2)</f>
        <v>0</v>
      </c>
      <c r="BB99" s="128">
        <f>ROUND(SUM(BB100:BB103),2)</f>
        <v>0</v>
      </c>
      <c r="BC99" s="128">
        <f>ROUND(SUM(BC100:BC103),2)</f>
        <v>0</v>
      </c>
      <c r="BD99" s="130">
        <f>ROUND(SUM(BD100:BD103),2)</f>
        <v>0</v>
      </c>
      <c r="BE99" s="7"/>
      <c r="BS99" s="131" t="s">
        <v>82</v>
      </c>
      <c r="BT99" s="131" t="s">
        <v>90</v>
      </c>
      <c r="BU99" s="131" t="s">
        <v>84</v>
      </c>
      <c r="BV99" s="131" t="s">
        <v>85</v>
      </c>
      <c r="BW99" s="131" t="s">
        <v>106</v>
      </c>
      <c r="BX99" s="131" t="s">
        <v>5</v>
      </c>
      <c r="CL99" s="131" t="s">
        <v>19</v>
      </c>
      <c r="CM99" s="131" t="s">
        <v>92</v>
      </c>
    </row>
    <row r="100" s="4" customFormat="1" ht="23.25" customHeight="1">
      <c r="A100" s="132" t="s">
        <v>93</v>
      </c>
      <c r="B100" s="70"/>
      <c r="C100" s="133"/>
      <c r="D100" s="133"/>
      <c r="E100" s="134" t="s">
        <v>107</v>
      </c>
      <c r="F100" s="134"/>
      <c r="G100" s="134"/>
      <c r="H100" s="134"/>
      <c r="I100" s="134"/>
      <c r="J100" s="133"/>
      <c r="K100" s="134" t="s">
        <v>108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'18-003b-2-01 - Oprava mos...'!J32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96</v>
      </c>
      <c r="AR100" s="72"/>
      <c r="AS100" s="137">
        <v>0</v>
      </c>
      <c r="AT100" s="138">
        <f>ROUND(SUM(AV100:AW100),2)</f>
        <v>0</v>
      </c>
      <c r="AU100" s="139">
        <f>'18-003b-2-01 - Oprava mos...'!P132</f>
        <v>0</v>
      </c>
      <c r="AV100" s="138">
        <f>'18-003b-2-01 - Oprava mos...'!J35</f>
        <v>0</v>
      </c>
      <c r="AW100" s="138">
        <f>'18-003b-2-01 - Oprava mos...'!J36</f>
        <v>0</v>
      </c>
      <c r="AX100" s="138">
        <f>'18-003b-2-01 - Oprava mos...'!J37</f>
        <v>0</v>
      </c>
      <c r="AY100" s="138">
        <f>'18-003b-2-01 - Oprava mos...'!J38</f>
        <v>0</v>
      </c>
      <c r="AZ100" s="138">
        <f>'18-003b-2-01 - Oprava mos...'!F35</f>
        <v>0</v>
      </c>
      <c r="BA100" s="138">
        <f>'18-003b-2-01 - Oprava mos...'!F36</f>
        <v>0</v>
      </c>
      <c r="BB100" s="138">
        <f>'18-003b-2-01 - Oprava mos...'!F37</f>
        <v>0</v>
      </c>
      <c r="BC100" s="138">
        <f>'18-003b-2-01 - Oprava mos...'!F38</f>
        <v>0</v>
      </c>
      <c r="BD100" s="140">
        <f>'18-003b-2-01 - Oprava mos...'!F39</f>
        <v>0</v>
      </c>
      <c r="BE100" s="4"/>
      <c r="BT100" s="141" t="s">
        <v>92</v>
      </c>
      <c r="BV100" s="141" t="s">
        <v>85</v>
      </c>
      <c r="BW100" s="141" t="s">
        <v>109</v>
      </c>
      <c r="BX100" s="141" t="s">
        <v>106</v>
      </c>
      <c r="CL100" s="141" t="s">
        <v>19</v>
      </c>
    </row>
    <row r="101" s="4" customFormat="1" ht="23.25" customHeight="1">
      <c r="A101" s="132" t="s">
        <v>93</v>
      </c>
      <c r="B101" s="70"/>
      <c r="C101" s="133"/>
      <c r="D101" s="133"/>
      <c r="E101" s="134" t="s">
        <v>110</v>
      </c>
      <c r="F101" s="134"/>
      <c r="G101" s="134"/>
      <c r="H101" s="134"/>
      <c r="I101" s="134"/>
      <c r="J101" s="133"/>
      <c r="K101" s="134" t="s">
        <v>111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'18-003b-2-02 - Oprava mos...'!J32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96</v>
      </c>
      <c r="AR101" s="72"/>
      <c r="AS101" s="137">
        <v>0</v>
      </c>
      <c r="AT101" s="138">
        <f>ROUND(SUM(AV101:AW101),2)</f>
        <v>0</v>
      </c>
      <c r="AU101" s="139">
        <f>'18-003b-2-02 - Oprava mos...'!P123</f>
        <v>0</v>
      </c>
      <c r="AV101" s="138">
        <f>'18-003b-2-02 - Oprava mos...'!J35</f>
        <v>0</v>
      </c>
      <c r="AW101" s="138">
        <f>'18-003b-2-02 - Oprava mos...'!J36</f>
        <v>0</v>
      </c>
      <c r="AX101" s="138">
        <f>'18-003b-2-02 - Oprava mos...'!J37</f>
        <v>0</v>
      </c>
      <c r="AY101" s="138">
        <f>'18-003b-2-02 - Oprava mos...'!J38</f>
        <v>0</v>
      </c>
      <c r="AZ101" s="138">
        <f>'18-003b-2-02 - Oprava mos...'!F35</f>
        <v>0</v>
      </c>
      <c r="BA101" s="138">
        <f>'18-003b-2-02 - Oprava mos...'!F36</f>
        <v>0</v>
      </c>
      <c r="BB101" s="138">
        <f>'18-003b-2-02 - Oprava mos...'!F37</f>
        <v>0</v>
      </c>
      <c r="BC101" s="138">
        <f>'18-003b-2-02 - Oprava mos...'!F38</f>
        <v>0</v>
      </c>
      <c r="BD101" s="140">
        <f>'18-003b-2-02 - Oprava mos...'!F39</f>
        <v>0</v>
      </c>
      <c r="BE101" s="4"/>
      <c r="BT101" s="141" t="s">
        <v>92</v>
      </c>
      <c r="BV101" s="141" t="s">
        <v>85</v>
      </c>
      <c r="BW101" s="141" t="s">
        <v>112</v>
      </c>
      <c r="BX101" s="141" t="s">
        <v>106</v>
      </c>
      <c r="CL101" s="141" t="s">
        <v>19</v>
      </c>
    </row>
    <row r="102" s="4" customFormat="1" ht="23.25" customHeight="1">
      <c r="A102" s="132" t="s">
        <v>93</v>
      </c>
      <c r="B102" s="70"/>
      <c r="C102" s="133"/>
      <c r="D102" s="133"/>
      <c r="E102" s="134" t="s">
        <v>113</v>
      </c>
      <c r="F102" s="134"/>
      <c r="G102" s="134"/>
      <c r="H102" s="134"/>
      <c r="I102" s="134"/>
      <c r="J102" s="133"/>
      <c r="K102" s="134" t="s">
        <v>114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'18-003b-2-03 - Oprava mos...'!J32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96</v>
      </c>
      <c r="AR102" s="72"/>
      <c r="AS102" s="137">
        <v>0</v>
      </c>
      <c r="AT102" s="138">
        <f>ROUND(SUM(AV102:AW102),2)</f>
        <v>0</v>
      </c>
      <c r="AU102" s="139">
        <f>'18-003b-2-03 - Oprava mos...'!P126</f>
        <v>0</v>
      </c>
      <c r="AV102" s="138">
        <f>'18-003b-2-03 - Oprava mos...'!J35</f>
        <v>0</v>
      </c>
      <c r="AW102" s="138">
        <f>'18-003b-2-03 - Oprava mos...'!J36</f>
        <v>0</v>
      </c>
      <c r="AX102" s="138">
        <f>'18-003b-2-03 - Oprava mos...'!J37</f>
        <v>0</v>
      </c>
      <c r="AY102" s="138">
        <f>'18-003b-2-03 - Oprava mos...'!J38</f>
        <v>0</v>
      </c>
      <c r="AZ102" s="138">
        <f>'18-003b-2-03 - Oprava mos...'!F35</f>
        <v>0</v>
      </c>
      <c r="BA102" s="138">
        <f>'18-003b-2-03 - Oprava mos...'!F36</f>
        <v>0</v>
      </c>
      <c r="BB102" s="138">
        <f>'18-003b-2-03 - Oprava mos...'!F37</f>
        <v>0</v>
      </c>
      <c r="BC102" s="138">
        <f>'18-003b-2-03 - Oprava mos...'!F38</f>
        <v>0</v>
      </c>
      <c r="BD102" s="140">
        <f>'18-003b-2-03 - Oprava mos...'!F39</f>
        <v>0</v>
      </c>
      <c r="BE102" s="4"/>
      <c r="BT102" s="141" t="s">
        <v>92</v>
      </c>
      <c r="BV102" s="141" t="s">
        <v>85</v>
      </c>
      <c r="BW102" s="141" t="s">
        <v>115</v>
      </c>
      <c r="BX102" s="141" t="s">
        <v>106</v>
      </c>
      <c r="CL102" s="141" t="s">
        <v>19</v>
      </c>
    </row>
    <row r="103" s="4" customFormat="1" ht="23.25" customHeight="1">
      <c r="A103" s="132" t="s">
        <v>93</v>
      </c>
      <c r="B103" s="70"/>
      <c r="C103" s="133"/>
      <c r="D103" s="133"/>
      <c r="E103" s="134" t="s">
        <v>116</v>
      </c>
      <c r="F103" s="134"/>
      <c r="G103" s="134"/>
      <c r="H103" s="134"/>
      <c r="I103" s="134"/>
      <c r="J103" s="133"/>
      <c r="K103" s="134" t="s">
        <v>117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'18-003b-2-04 - Oprava mos...'!J32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96</v>
      </c>
      <c r="AR103" s="72"/>
      <c r="AS103" s="142">
        <v>0</v>
      </c>
      <c r="AT103" s="143">
        <f>ROUND(SUM(AV103:AW103),2)</f>
        <v>0</v>
      </c>
      <c r="AU103" s="144">
        <f>'18-003b-2-04 - Oprava mos...'!P121</f>
        <v>0</v>
      </c>
      <c r="AV103" s="143">
        <f>'18-003b-2-04 - Oprava mos...'!J35</f>
        <v>0</v>
      </c>
      <c r="AW103" s="143">
        <f>'18-003b-2-04 - Oprava mos...'!J36</f>
        <v>0</v>
      </c>
      <c r="AX103" s="143">
        <f>'18-003b-2-04 - Oprava mos...'!J37</f>
        <v>0</v>
      </c>
      <c r="AY103" s="143">
        <f>'18-003b-2-04 - Oprava mos...'!J38</f>
        <v>0</v>
      </c>
      <c r="AZ103" s="143">
        <f>'18-003b-2-04 - Oprava mos...'!F35</f>
        <v>0</v>
      </c>
      <c r="BA103" s="143">
        <f>'18-003b-2-04 - Oprava mos...'!F36</f>
        <v>0</v>
      </c>
      <c r="BB103" s="143">
        <f>'18-003b-2-04 - Oprava mos...'!F37</f>
        <v>0</v>
      </c>
      <c r="BC103" s="143">
        <f>'18-003b-2-04 - Oprava mos...'!F38</f>
        <v>0</v>
      </c>
      <c r="BD103" s="145">
        <f>'18-003b-2-04 - Oprava mos...'!F39</f>
        <v>0</v>
      </c>
      <c r="BE103" s="4"/>
      <c r="BT103" s="141" t="s">
        <v>92</v>
      </c>
      <c r="BV103" s="141" t="s">
        <v>85</v>
      </c>
      <c r="BW103" s="141" t="s">
        <v>118</v>
      </c>
      <c r="BX103" s="141" t="s">
        <v>106</v>
      </c>
      <c r="CL103" s="141" t="s">
        <v>19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b3bzW78GEtYsZyJpdu8c5bChNFDqh9wuUOyi6XJKDmvYrGXuvyMoKJtqJLm2CUzUaeM3mrpLUp/ynMT0Pe4/Pw==" hashValue="wiD2O8kBKrWyI2bkwZ+iF+5pIyjR/lCnGA/YYMTH8g9wjuLPykDX+RJ6ZFKOx0UdCjSfYxse7kexYi4FHomGKg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8-003b-1-01 - Oprava mos...'!C2" display="/"/>
    <hyperlink ref="A97" location="'18-003b-1-02 - Oprava mos...'!C2" display="/"/>
    <hyperlink ref="A98" location="'18-003b-1-03 - Oprava mos...'!C2" display="/"/>
    <hyperlink ref="A100" location="'18-003b-2-01 - Oprava mos...'!C2" display="/"/>
    <hyperlink ref="A101" location="'18-003b-2-02 - Oprava mos...'!C2" display="/"/>
    <hyperlink ref="A102" location="'18-003b-2-03 - Oprava mos...'!C2" display="/"/>
    <hyperlink ref="A103" location="'18-003b-2-04 - Oprava m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124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125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126</v>
      </c>
      <c r="F23" s="38"/>
      <c r="G23" s="38"/>
      <c r="H23" s="38"/>
      <c r="I23" s="156" t="s">
        <v>33</v>
      </c>
      <c r="J23" s="141" t="s">
        <v>127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ROUND((SUM(BE135:BE263)),  2)</f>
        <v>0</v>
      </c>
      <c r="G35" s="38"/>
      <c r="H35" s="38"/>
      <c r="I35" s="174">
        <v>0.20999999999999999</v>
      </c>
      <c r="J35" s="173">
        <f>ROUND(((SUM(BE135:BE263))*I35),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ROUND((SUM(BF135:BF263)),  2)</f>
        <v>0</v>
      </c>
      <c r="G36" s="38"/>
      <c r="H36" s="38"/>
      <c r="I36" s="174">
        <v>0.14999999999999999</v>
      </c>
      <c r="J36" s="173">
        <f>ROUND(((SUM(BF135:BF263))*I36),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ROUND((SUM(BG135:BG263)),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ROUND((SUM(BH135:BH263)),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ROUND((SUM(BI135:BI263)),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121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18-003b-1/01 - Oprava mostu - km 4,595 _ Most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Gymnazijní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J135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133</v>
      </c>
      <c r="E98" s="208"/>
      <c r="F98" s="208"/>
      <c r="G98" s="208"/>
      <c r="H98" s="208"/>
      <c r="I98" s="209"/>
      <c r="J98" s="210">
        <f>J136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134</v>
      </c>
      <c r="E99" s="214"/>
      <c r="F99" s="214"/>
      <c r="G99" s="214"/>
      <c r="H99" s="214"/>
      <c r="I99" s="215"/>
      <c r="J99" s="216">
        <f>J137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135</v>
      </c>
      <c r="E100" s="214"/>
      <c r="F100" s="214"/>
      <c r="G100" s="214"/>
      <c r="H100" s="214"/>
      <c r="I100" s="215"/>
      <c r="J100" s="216">
        <f>J140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136</v>
      </c>
      <c r="E101" s="214"/>
      <c r="F101" s="214"/>
      <c r="G101" s="214"/>
      <c r="H101" s="214"/>
      <c r="I101" s="215"/>
      <c r="J101" s="216">
        <f>J182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137</v>
      </c>
      <c r="E102" s="214"/>
      <c r="F102" s="214"/>
      <c r="G102" s="214"/>
      <c r="H102" s="214"/>
      <c r="I102" s="215"/>
      <c r="J102" s="216">
        <f>J195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138</v>
      </c>
      <c r="E103" s="214"/>
      <c r="F103" s="214"/>
      <c r="G103" s="214"/>
      <c r="H103" s="214"/>
      <c r="I103" s="215"/>
      <c r="J103" s="216">
        <f>J197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139</v>
      </c>
      <c r="E104" s="214"/>
      <c r="F104" s="214"/>
      <c r="G104" s="214"/>
      <c r="H104" s="214"/>
      <c r="I104" s="215"/>
      <c r="J104" s="216">
        <f>J215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140</v>
      </c>
      <c r="E105" s="214"/>
      <c r="F105" s="214"/>
      <c r="G105" s="214"/>
      <c r="H105" s="214"/>
      <c r="I105" s="215"/>
      <c r="J105" s="216">
        <f>J236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5"/>
      <c r="C106" s="206"/>
      <c r="D106" s="207" t="s">
        <v>141</v>
      </c>
      <c r="E106" s="208"/>
      <c r="F106" s="208"/>
      <c r="G106" s="208"/>
      <c r="H106" s="208"/>
      <c r="I106" s="209"/>
      <c r="J106" s="210">
        <f>J240</f>
        <v>0</v>
      </c>
      <c r="K106" s="206"/>
      <c r="L106" s="21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2"/>
      <c r="C107" s="133"/>
      <c r="D107" s="213" t="s">
        <v>142</v>
      </c>
      <c r="E107" s="214"/>
      <c r="F107" s="214"/>
      <c r="G107" s="214"/>
      <c r="H107" s="214"/>
      <c r="I107" s="215"/>
      <c r="J107" s="216">
        <f>J241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2"/>
      <c r="C108" s="133"/>
      <c r="D108" s="213" t="s">
        <v>143</v>
      </c>
      <c r="E108" s="214"/>
      <c r="F108" s="214"/>
      <c r="G108" s="214"/>
      <c r="H108" s="214"/>
      <c r="I108" s="215"/>
      <c r="J108" s="216">
        <f>J244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2"/>
      <c r="C109" s="133"/>
      <c r="D109" s="213" t="s">
        <v>144</v>
      </c>
      <c r="E109" s="214"/>
      <c r="F109" s="214"/>
      <c r="G109" s="214"/>
      <c r="H109" s="214"/>
      <c r="I109" s="215"/>
      <c r="J109" s="216">
        <f>J249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5"/>
      <c r="C110" s="206"/>
      <c r="D110" s="207" t="s">
        <v>145</v>
      </c>
      <c r="E110" s="208"/>
      <c r="F110" s="208"/>
      <c r="G110" s="208"/>
      <c r="H110" s="208"/>
      <c r="I110" s="209"/>
      <c r="J110" s="210">
        <f>J255</f>
        <v>0</v>
      </c>
      <c r="K110" s="206"/>
      <c r="L110" s="2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2"/>
      <c r="C111" s="133"/>
      <c r="D111" s="213" t="s">
        <v>146</v>
      </c>
      <c r="E111" s="214"/>
      <c r="F111" s="214"/>
      <c r="G111" s="214"/>
      <c r="H111" s="214"/>
      <c r="I111" s="215"/>
      <c r="J111" s="216">
        <f>J256</f>
        <v>0</v>
      </c>
      <c r="K111" s="133"/>
      <c r="L111" s="21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2"/>
      <c r="C112" s="133"/>
      <c r="D112" s="213" t="s">
        <v>147</v>
      </c>
      <c r="E112" s="214"/>
      <c r="F112" s="214"/>
      <c r="G112" s="214"/>
      <c r="H112" s="214"/>
      <c r="I112" s="215"/>
      <c r="J112" s="216">
        <f>J259</f>
        <v>0</v>
      </c>
      <c r="K112" s="133"/>
      <c r="L112" s="21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05"/>
      <c r="C113" s="206"/>
      <c r="D113" s="207" t="s">
        <v>148</v>
      </c>
      <c r="E113" s="208"/>
      <c r="F113" s="208"/>
      <c r="G113" s="208"/>
      <c r="H113" s="208"/>
      <c r="I113" s="209"/>
      <c r="J113" s="210">
        <f>J261</f>
        <v>0</v>
      </c>
      <c r="K113" s="206"/>
      <c r="L113" s="21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5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8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2" t="s">
        <v>149</v>
      </c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16</v>
      </c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9" t="str">
        <f>E7</f>
        <v>Oprava mostů v úseku Praha Bubny - Praha Dejvice - Praha Veleslavín</v>
      </c>
      <c r="F123" s="31"/>
      <c r="G123" s="31"/>
      <c r="H123" s="31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0"/>
      <c r="C124" s="31" t="s">
        <v>120</v>
      </c>
      <c r="D124" s="21"/>
      <c r="E124" s="21"/>
      <c r="F124" s="21"/>
      <c r="G124" s="21"/>
      <c r="H124" s="21"/>
      <c r="I124" s="146"/>
      <c r="J124" s="21"/>
      <c r="K124" s="21"/>
      <c r="L124" s="19"/>
    </row>
    <row r="125" s="2" customFormat="1" ht="23.25" customHeight="1">
      <c r="A125" s="38"/>
      <c r="B125" s="39"/>
      <c r="C125" s="40"/>
      <c r="D125" s="40"/>
      <c r="E125" s="199" t="s">
        <v>121</v>
      </c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122</v>
      </c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18-003b-1/01 - Oprava mostu - km 4,595 _ Most</v>
      </c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1" t="s">
        <v>21</v>
      </c>
      <c r="D129" s="40"/>
      <c r="E129" s="40"/>
      <c r="F129" s="26" t="str">
        <f>F14</f>
        <v>ul. Gymnazijní</v>
      </c>
      <c r="G129" s="40"/>
      <c r="H129" s="40"/>
      <c r="I129" s="156" t="s">
        <v>23</v>
      </c>
      <c r="J129" s="79" t="str">
        <f>IF(J14="","",J14)</f>
        <v>6. 1. 2020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1" t="s">
        <v>29</v>
      </c>
      <c r="D131" s="40"/>
      <c r="E131" s="40"/>
      <c r="F131" s="26" t="str">
        <f>E17</f>
        <v>Správa železnic, státní organizace</v>
      </c>
      <c r="G131" s="40"/>
      <c r="H131" s="40"/>
      <c r="I131" s="156" t="s">
        <v>37</v>
      </c>
      <c r="J131" s="36" t="str">
        <f>E23</f>
        <v>TOP CON SERVIS s.r.o.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1" t="s">
        <v>35</v>
      </c>
      <c r="D132" s="40"/>
      <c r="E132" s="40"/>
      <c r="F132" s="26" t="str">
        <f>IF(E20="","",E20)</f>
        <v>Vyplň údaj</v>
      </c>
      <c r="G132" s="40"/>
      <c r="H132" s="40"/>
      <c r="I132" s="156" t="s">
        <v>40</v>
      </c>
      <c r="J132" s="36" t="str">
        <f>E26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8"/>
      <c r="B134" s="219"/>
      <c r="C134" s="220" t="s">
        <v>150</v>
      </c>
      <c r="D134" s="221" t="s">
        <v>68</v>
      </c>
      <c r="E134" s="221" t="s">
        <v>64</v>
      </c>
      <c r="F134" s="221" t="s">
        <v>65</v>
      </c>
      <c r="G134" s="221" t="s">
        <v>151</v>
      </c>
      <c r="H134" s="221" t="s">
        <v>152</v>
      </c>
      <c r="I134" s="222" t="s">
        <v>153</v>
      </c>
      <c r="J134" s="221" t="s">
        <v>130</v>
      </c>
      <c r="K134" s="223" t="s">
        <v>154</v>
      </c>
      <c r="L134" s="224"/>
      <c r="M134" s="100" t="s">
        <v>1</v>
      </c>
      <c r="N134" s="101" t="s">
        <v>47</v>
      </c>
      <c r="O134" s="101" t="s">
        <v>155</v>
      </c>
      <c r="P134" s="101" t="s">
        <v>156</v>
      </c>
      <c r="Q134" s="101" t="s">
        <v>157</v>
      </c>
      <c r="R134" s="101" t="s">
        <v>158</v>
      </c>
      <c r="S134" s="101" t="s">
        <v>159</v>
      </c>
      <c r="T134" s="102" t="s">
        <v>160</v>
      </c>
      <c r="U134" s="218"/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/>
    </row>
    <row r="135" s="2" customFormat="1" ht="22.8" customHeight="1">
      <c r="A135" s="38"/>
      <c r="B135" s="39"/>
      <c r="C135" s="107" t="s">
        <v>161</v>
      </c>
      <c r="D135" s="40"/>
      <c r="E135" s="40"/>
      <c r="F135" s="40"/>
      <c r="G135" s="40"/>
      <c r="H135" s="40"/>
      <c r="I135" s="154"/>
      <c r="J135" s="225">
        <f>BK135</f>
        <v>0</v>
      </c>
      <c r="K135" s="40"/>
      <c r="L135" s="44"/>
      <c r="M135" s="103"/>
      <c r="N135" s="226"/>
      <c r="O135" s="104"/>
      <c r="P135" s="227">
        <f>P136+P240+P255+P261</f>
        <v>0</v>
      </c>
      <c r="Q135" s="104"/>
      <c r="R135" s="227">
        <f>R136+R240+R255+R261</f>
        <v>48.176409209600003</v>
      </c>
      <c r="S135" s="104"/>
      <c r="T135" s="228">
        <f>T136+T240+T255+T261</f>
        <v>53.369280000000003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82</v>
      </c>
      <c r="AU135" s="16" t="s">
        <v>132</v>
      </c>
      <c r="BK135" s="229">
        <f>BK136+BK240+BK255+BK261</f>
        <v>0</v>
      </c>
    </row>
    <row r="136" s="12" customFormat="1" ht="25.92" customHeight="1">
      <c r="A136" s="12"/>
      <c r="B136" s="230"/>
      <c r="C136" s="231"/>
      <c r="D136" s="232" t="s">
        <v>82</v>
      </c>
      <c r="E136" s="233" t="s">
        <v>162</v>
      </c>
      <c r="F136" s="233" t="s">
        <v>163</v>
      </c>
      <c r="G136" s="231"/>
      <c r="H136" s="231"/>
      <c r="I136" s="234"/>
      <c r="J136" s="235">
        <f>BK136</f>
        <v>0</v>
      </c>
      <c r="K136" s="231"/>
      <c r="L136" s="236"/>
      <c r="M136" s="237"/>
      <c r="N136" s="238"/>
      <c r="O136" s="238"/>
      <c r="P136" s="239">
        <f>P137+P140+P182+P195+P197+P215+P236</f>
        <v>0</v>
      </c>
      <c r="Q136" s="238"/>
      <c r="R136" s="239">
        <f>R137+R140+R182+R195+R197+R215+R236</f>
        <v>48.146955249599998</v>
      </c>
      <c r="S136" s="238"/>
      <c r="T136" s="240">
        <f>T137+T140+T182+T195+T197+T215+T236</f>
        <v>53.369280000000003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1" t="s">
        <v>90</v>
      </c>
      <c r="AT136" s="242" t="s">
        <v>82</v>
      </c>
      <c r="AU136" s="242" t="s">
        <v>83</v>
      </c>
      <c r="AY136" s="241" t="s">
        <v>164</v>
      </c>
      <c r="BK136" s="243">
        <f>BK137+BK140+BK182+BK195+BK197+BK215+BK236</f>
        <v>0</v>
      </c>
    </row>
    <row r="137" s="12" customFormat="1" ht="22.8" customHeight="1">
      <c r="A137" s="12"/>
      <c r="B137" s="230"/>
      <c r="C137" s="231"/>
      <c r="D137" s="232" t="s">
        <v>82</v>
      </c>
      <c r="E137" s="244" t="s">
        <v>90</v>
      </c>
      <c r="F137" s="244" t="s">
        <v>165</v>
      </c>
      <c r="G137" s="231"/>
      <c r="H137" s="231"/>
      <c r="I137" s="234"/>
      <c r="J137" s="245">
        <f>BK137</f>
        <v>0</v>
      </c>
      <c r="K137" s="231"/>
      <c r="L137" s="236"/>
      <c r="M137" s="237"/>
      <c r="N137" s="238"/>
      <c r="O137" s="238"/>
      <c r="P137" s="239">
        <f>SUM(P138:P139)</f>
        <v>0</v>
      </c>
      <c r="Q137" s="238"/>
      <c r="R137" s="239">
        <f>SUM(R138:R139)</f>
        <v>0</v>
      </c>
      <c r="S137" s="238"/>
      <c r="T137" s="24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1" t="s">
        <v>90</v>
      </c>
      <c r="AT137" s="242" t="s">
        <v>82</v>
      </c>
      <c r="AU137" s="242" t="s">
        <v>90</v>
      </c>
      <c r="AY137" s="241" t="s">
        <v>164</v>
      </c>
      <c r="BK137" s="243">
        <f>SUM(BK138:BK139)</f>
        <v>0</v>
      </c>
    </row>
    <row r="138" s="2" customFormat="1" ht="21.75" customHeight="1">
      <c r="A138" s="38"/>
      <c r="B138" s="39"/>
      <c r="C138" s="246" t="s">
        <v>90</v>
      </c>
      <c r="D138" s="246" t="s">
        <v>166</v>
      </c>
      <c r="E138" s="247" t="s">
        <v>167</v>
      </c>
      <c r="F138" s="248" t="s">
        <v>168</v>
      </c>
      <c r="G138" s="249" t="s">
        <v>169</v>
      </c>
      <c r="H138" s="250">
        <v>2.7000000000000002</v>
      </c>
      <c r="I138" s="251"/>
      <c r="J138" s="252">
        <f>ROUND(I138*H138,2)</f>
        <v>0</v>
      </c>
      <c r="K138" s="248" t="s">
        <v>170</v>
      </c>
      <c r="L138" s="44"/>
      <c r="M138" s="253" t="s">
        <v>1</v>
      </c>
      <c r="N138" s="254" t="s">
        <v>48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171</v>
      </c>
      <c r="AT138" s="257" t="s">
        <v>166</v>
      </c>
      <c r="AU138" s="257" t="s">
        <v>92</v>
      </c>
      <c r="AY138" s="16" t="s">
        <v>164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90</v>
      </c>
      <c r="BK138" s="258">
        <f>ROUND(I138*H138,2)</f>
        <v>0</v>
      </c>
      <c r="BL138" s="16" t="s">
        <v>171</v>
      </c>
      <c r="BM138" s="257" t="s">
        <v>172</v>
      </c>
    </row>
    <row r="139" s="2" customFormat="1" ht="21.75" customHeight="1">
      <c r="A139" s="38"/>
      <c r="B139" s="39"/>
      <c r="C139" s="246" t="s">
        <v>92</v>
      </c>
      <c r="D139" s="246" t="s">
        <v>166</v>
      </c>
      <c r="E139" s="247" t="s">
        <v>173</v>
      </c>
      <c r="F139" s="248" t="s">
        <v>174</v>
      </c>
      <c r="G139" s="249" t="s">
        <v>175</v>
      </c>
      <c r="H139" s="250">
        <v>3</v>
      </c>
      <c r="I139" s="251"/>
      <c r="J139" s="252">
        <f>ROUND(I139*H139,2)</f>
        <v>0</v>
      </c>
      <c r="K139" s="248" t="s">
        <v>170</v>
      </c>
      <c r="L139" s="44"/>
      <c r="M139" s="253" t="s">
        <v>1</v>
      </c>
      <c r="N139" s="254" t="s">
        <v>48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171</v>
      </c>
      <c r="AT139" s="257" t="s">
        <v>166</v>
      </c>
      <c r="AU139" s="257" t="s">
        <v>92</v>
      </c>
      <c r="AY139" s="16" t="s">
        <v>164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90</v>
      </c>
      <c r="BK139" s="258">
        <f>ROUND(I139*H139,2)</f>
        <v>0</v>
      </c>
      <c r="BL139" s="16" t="s">
        <v>171</v>
      </c>
      <c r="BM139" s="257" t="s">
        <v>176</v>
      </c>
    </row>
    <row r="140" s="12" customFormat="1" ht="22.8" customHeight="1">
      <c r="A140" s="12"/>
      <c r="B140" s="230"/>
      <c r="C140" s="231"/>
      <c r="D140" s="232" t="s">
        <v>82</v>
      </c>
      <c r="E140" s="244" t="s">
        <v>171</v>
      </c>
      <c r="F140" s="244" t="s">
        <v>177</v>
      </c>
      <c r="G140" s="231"/>
      <c r="H140" s="231"/>
      <c r="I140" s="234"/>
      <c r="J140" s="245">
        <f>BK140</f>
        <v>0</v>
      </c>
      <c r="K140" s="231"/>
      <c r="L140" s="236"/>
      <c r="M140" s="237"/>
      <c r="N140" s="238"/>
      <c r="O140" s="238"/>
      <c r="P140" s="239">
        <f>SUM(P141:P181)</f>
        <v>0</v>
      </c>
      <c r="Q140" s="238"/>
      <c r="R140" s="239">
        <f>SUM(R141:R181)</f>
        <v>7.5885499936</v>
      </c>
      <c r="S140" s="238"/>
      <c r="T140" s="240">
        <f>SUM(T141:T181)</f>
        <v>5.8784000000000001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90</v>
      </c>
      <c r="AT140" s="242" t="s">
        <v>82</v>
      </c>
      <c r="AU140" s="242" t="s">
        <v>90</v>
      </c>
      <c r="AY140" s="241" t="s">
        <v>164</v>
      </c>
      <c r="BK140" s="243">
        <f>SUM(BK141:BK181)</f>
        <v>0</v>
      </c>
    </row>
    <row r="141" s="2" customFormat="1" ht="16.5" customHeight="1">
      <c r="A141" s="38"/>
      <c r="B141" s="39"/>
      <c r="C141" s="246" t="s">
        <v>178</v>
      </c>
      <c r="D141" s="246" t="s">
        <v>166</v>
      </c>
      <c r="E141" s="247" t="s">
        <v>179</v>
      </c>
      <c r="F141" s="248" t="s">
        <v>180</v>
      </c>
      <c r="G141" s="249" t="s">
        <v>181</v>
      </c>
      <c r="H141" s="250">
        <v>33.840000000000003</v>
      </c>
      <c r="I141" s="251"/>
      <c r="J141" s="252">
        <f>ROUND(I141*H141,2)</f>
        <v>0</v>
      </c>
      <c r="K141" s="248" t="s">
        <v>170</v>
      </c>
      <c r="L141" s="44"/>
      <c r="M141" s="253" t="s">
        <v>1</v>
      </c>
      <c r="N141" s="254" t="s">
        <v>48</v>
      </c>
      <c r="O141" s="91"/>
      <c r="P141" s="255">
        <f>O141*H141</f>
        <v>0</v>
      </c>
      <c r="Q141" s="255">
        <v>0.00036850000000000001</v>
      </c>
      <c r="R141" s="255">
        <f>Q141*H141</f>
        <v>0.012470040000000002</v>
      </c>
      <c r="S141" s="255">
        <v>0.059999999999999998</v>
      </c>
      <c r="T141" s="256">
        <f>S141*H141</f>
        <v>2.0304000000000002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171</v>
      </c>
      <c r="AT141" s="257" t="s">
        <v>166</v>
      </c>
      <c r="AU141" s="257" t="s">
        <v>92</v>
      </c>
      <c r="AY141" s="16" t="s">
        <v>164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90</v>
      </c>
      <c r="BK141" s="258">
        <f>ROUND(I141*H141,2)</f>
        <v>0</v>
      </c>
      <c r="BL141" s="16" t="s">
        <v>171</v>
      </c>
      <c r="BM141" s="257" t="s">
        <v>182</v>
      </c>
    </row>
    <row r="142" s="13" customFormat="1">
      <c r="A142" s="13"/>
      <c r="B142" s="259"/>
      <c r="C142" s="260"/>
      <c r="D142" s="261" t="s">
        <v>183</v>
      </c>
      <c r="E142" s="262" t="s">
        <v>1</v>
      </c>
      <c r="F142" s="263" t="s">
        <v>184</v>
      </c>
      <c r="G142" s="260"/>
      <c r="H142" s="264">
        <v>33.840000000000003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183</v>
      </c>
      <c r="AU142" s="270" t="s">
        <v>92</v>
      </c>
      <c r="AV142" s="13" t="s">
        <v>92</v>
      </c>
      <c r="AW142" s="13" t="s">
        <v>39</v>
      </c>
      <c r="AX142" s="13" t="s">
        <v>90</v>
      </c>
      <c r="AY142" s="270" t="s">
        <v>164</v>
      </c>
    </row>
    <row r="143" s="2" customFormat="1" ht="16.5" customHeight="1">
      <c r="A143" s="38"/>
      <c r="B143" s="39"/>
      <c r="C143" s="246" t="s">
        <v>171</v>
      </c>
      <c r="D143" s="246" t="s">
        <v>166</v>
      </c>
      <c r="E143" s="247" t="s">
        <v>185</v>
      </c>
      <c r="F143" s="248" t="s">
        <v>186</v>
      </c>
      <c r="G143" s="249" t="s">
        <v>181</v>
      </c>
      <c r="H143" s="250">
        <v>33.840000000000003</v>
      </c>
      <c r="I143" s="251"/>
      <c r="J143" s="252">
        <f>ROUND(I143*H143,2)</f>
        <v>0</v>
      </c>
      <c r="K143" s="248" t="s">
        <v>170</v>
      </c>
      <c r="L143" s="44"/>
      <c r="M143" s="253" t="s">
        <v>1</v>
      </c>
      <c r="N143" s="254" t="s">
        <v>48</v>
      </c>
      <c r="O143" s="91"/>
      <c r="P143" s="255">
        <f>O143*H143</f>
        <v>0</v>
      </c>
      <c r="Q143" s="255">
        <v>0.00060411999999999998</v>
      </c>
      <c r="R143" s="255">
        <f>Q143*H143</f>
        <v>0.020443420800000001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166</v>
      </c>
      <c r="AU143" s="257" t="s">
        <v>92</v>
      </c>
      <c r="AY143" s="16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90</v>
      </c>
      <c r="BK143" s="258">
        <f>ROUND(I143*H143,2)</f>
        <v>0</v>
      </c>
      <c r="BL143" s="16" t="s">
        <v>171</v>
      </c>
      <c r="BM143" s="257" t="s">
        <v>187</v>
      </c>
    </row>
    <row r="144" s="2" customFormat="1">
      <c r="A144" s="38"/>
      <c r="B144" s="39"/>
      <c r="C144" s="40"/>
      <c r="D144" s="261" t="s">
        <v>188</v>
      </c>
      <c r="E144" s="40"/>
      <c r="F144" s="271" t="s">
        <v>189</v>
      </c>
      <c r="G144" s="40"/>
      <c r="H144" s="40"/>
      <c r="I144" s="154"/>
      <c r="J144" s="40"/>
      <c r="K144" s="40"/>
      <c r="L144" s="44"/>
      <c r="M144" s="272"/>
      <c r="N144" s="27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188</v>
      </c>
      <c r="AU144" s="16" t="s">
        <v>92</v>
      </c>
    </row>
    <row r="145" s="2" customFormat="1" ht="16.5" customHeight="1">
      <c r="A145" s="38"/>
      <c r="B145" s="39"/>
      <c r="C145" s="274" t="s">
        <v>190</v>
      </c>
      <c r="D145" s="274" t="s">
        <v>191</v>
      </c>
      <c r="E145" s="275" t="s">
        <v>192</v>
      </c>
      <c r="F145" s="276" t="s">
        <v>193</v>
      </c>
      <c r="G145" s="277" t="s">
        <v>194</v>
      </c>
      <c r="H145" s="278">
        <v>0.073999999999999996</v>
      </c>
      <c r="I145" s="279"/>
      <c r="J145" s="280">
        <f>ROUND(I145*H145,2)</f>
        <v>0</v>
      </c>
      <c r="K145" s="276" t="s">
        <v>1</v>
      </c>
      <c r="L145" s="281"/>
      <c r="M145" s="282" t="s">
        <v>1</v>
      </c>
      <c r="N145" s="283" t="s">
        <v>48</v>
      </c>
      <c r="O145" s="91"/>
      <c r="P145" s="255">
        <f>O145*H145</f>
        <v>0</v>
      </c>
      <c r="Q145" s="255">
        <v>1</v>
      </c>
      <c r="R145" s="255">
        <f>Q145*H145</f>
        <v>0.073999999999999996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195</v>
      </c>
      <c r="AT145" s="257" t="s">
        <v>191</v>
      </c>
      <c r="AU145" s="257" t="s">
        <v>92</v>
      </c>
      <c r="AY145" s="16" t="s">
        <v>164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90</v>
      </c>
      <c r="BK145" s="258">
        <f>ROUND(I145*H145,2)</f>
        <v>0</v>
      </c>
      <c r="BL145" s="16" t="s">
        <v>171</v>
      </c>
      <c r="BM145" s="257" t="s">
        <v>196</v>
      </c>
    </row>
    <row r="146" s="13" customFormat="1">
      <c r="A146" s="13"/>
      <c r="B146" s="259"/>
      <c r="C146" s="260"/>
      <c r="D146" s="261" t="s">
        <v>183</v>
      </c>
      <c r="E146" s="262" t="s">
        <v>1</v>
      </c>
      <c r="F146" s="263" t="s">
        <v>197</v>
      </c>
      <c r="G146" s="260"/>
      <c r="H146" s="264">
        <v>0.073999999999999996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183</v>
      </c>
      <c r="AU146" s="270" t="s">
        <v>92</v>
      </c>
      <c r="AV146" s="13" t="s">
        <v>92</v>
      </c>
      <c r="AW146" s="13" t="s">
        <v>39</v>
      </c>
      <c r="AX146" s="13" t="s">
        <v>90</v>
      </c>
      <c r="AY146" s="270" t="s">
        <v>164</v>
      </c>
    </row>
    <row r="147" s="2" customFormat="1" ht="21.75" customHeight="1">
      <c r="A147" s="38"/>
      <c r="B147" s="39"/>
      <c r="C147" s="246" t="s">
        <v>198</v>
      </c>
      <c r="D147" s="246" t="s">
        <v>166</v>
      </c>
      <c r="E147" s="247" t="s">
        <v>199</v>
      </c>
      <c r="F147" s="248" t="s">
        <v>200</v>
      </c>
      <c r="G147" s="249" t="s">
        <v>181</v>
      </c>
      <c r="H147" s="250">
        <v>22.876000000000001</v>
      </c>
      <c r="I147" s="251"/>
      <c r="J147" s="252">
        <f>ROUND(I147*H147,2)</f>
        <v>0</v>
      </c>
      <c r="K147" s="248" t="s">
        <v>170</v>
      </c>
      <c r="L147" s="44"/>
      <c r="M147" s="253" t="s">
        <v>1</v>
      </c>
      <c r="N147" s="254" t="s">
        <v>48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171</v>
      </c>
      <c r="AT147" s="257" t="s">
        <v>166</v>
      </c>
      <c r="AU147" s="257" t="s">
        <v>92</v>
      </c>
      <c r="AY147" s="16" t="s">
        <v>164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90</v>
      </c>
      <c r="BK147" s="258">
        <f>ROUND(I147*H147,2)</f>
        <v>0</v>
      </c>
      <c r="BL147" s="16" t="s">
        <v>171</v>
      </c>
      <c r="BM147" s="257" t="s">
        <v>201</v>
      </c>
    </row>
    <row r="148" s="13" customFormat="1">
      <c r="A148" s="13"/>
      <c r="B148" s="259"/>
      <c r="C148" s="260"/>
      <c r="D148" s="261" t="s">
        <v>183</v>
      </c>
      <c r="E148" s="262" t="s">
        <v>1</v>
      </c>
      <c r="F148" s="263" t="s">
        <v>202</v>
      </c>
      <c r="G148" s="260"/>
      <c r="H148" s="264">
        <v>22.876000000000001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183</v>
      </c>
      <c r="AU148" s="270" t="s">
        <v>92</v>
      </c>
      <c r="AV148" s="13" t="s">
        <v>92</v>
      </c>
      <c r="AW148" s="13" t="s">
        <v>39</v>
      </c>
      <c r="AX148" s="13" t="s">
        <v>90</v>
      </c>
      <c r="AY148" s="270" t="s">
        <v>164</v>
      </c>
    </row>
    <row r="149" s="2" customFormat="1" ht="21.75" customHeight="1">
      <c r="A149" s="38"/>
      <c r="B149" s="39"/>
      <c r="C149" s="246" t="s">
        <v>203</v>
      </c>
      <c r="D149" s="246" t="s">
        <v>166</v>
      </c>
      <c r="E149" s="247" t="s">
        <v>204</v>
      </c>
      <c r="F149" s="248" t="s">
        <v>205</v>
      </c>
      <c r="G149" s="249" t="s">
        <v>181</v>
      </c>
      <c r="H149" s="250">
        <v>22.876000000000001</v>
      </c>
      <c r="I149" s="251"/>
      <c r="J149" s="252">
        <f>ROUND(I149*H149,2)</f>
        <v>0</v>
      </c>
      <c r="K149" s="248" t="s">
        <v>170</v>
      </c>
      <c r="L149" s="44"/>
      <c r="M149" s="253" t="s">
        <v>1</v>
      </c>
      <c r="N149" s="254" t="s">
        <v>48</v>
      </c>
      <c r="O149" s="91"/>
      <c r="P149" s="255">
        <f>O149*H149</f>
        <v>0</v>
      </c>
      <c r="Q149" s="255">
        <v>0.031867600000000003</v>
      </c>
      <c r="R149" s="255">
        <f>Q149*H149</f>
        <v>0.72900321760000009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171</v>
      </c>
      <c r="AT149" s="257" t="s">
        <v>166</v>
      </c>
      <c r="AU149" s="257" t="s">
        <v>92</v>
      </c>
      <c r="AY149" s="16" t="s">
        <v>164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90</v>
      </c>
      <c r="BK149" s="258">
        <f>ROUND(I149*H149,2)</f>
        <v>0</v>
      </c>
      <c r="BL149" s="16" t="s">
        <v>171</v>
      </c>
      <c r="BM149" s="257" t="s">
        <v>206</v>
      </c>
    </row>
    <row r="150" s="2" customFormat="1" ht="21.75" customHeight="1">
      <c r="A150" s="38"/>
      <c r="B150" s="39"/>
      <c r="C150" s="246" t="s">
        <v>195</v>
      </c>
      <c r="D150" s="246" t="s">
        <v>166</v>
      </c>
      <c r="E150" s="247" t="s">
        <v>207</v>
      </c>
      <c r="F150" s="248" t="s">
        <v>208</v>
      </c>
      <c r="G150" s="249" t="s">
        <v>181</v>
      </c>
      <c r="H150" s="250">
        <v>22.876000000000001</v>
      </c>
      <c r="I150" s="251"/>
      <c r="J150" s="252">
        <f>ROUND(I150*H150,2)</f>
        <v>0</v>
      </c>
      <c r="K150" s="248" t="s">
        <v>170</v>
      </c>
      <c r="L150" s="44"/>
      <c r="M150" s="253" t="s">
        <v>1</v>
      </c>
      <c r="N150" s="254" t="s">
        <v>48</v>
      </c>
      <c r="O150" s="91"/>
      <c r="P150" s="255">
        <f>O150*H150</f>
        <v>0</v>
      </c>
      <c r="Q150" s="255">
        <v>0.0001292</v>
      </c>
      <c r="R150" s="255">
        <f>Q150*H150</f>
        <v>0.0029555791999999999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171</v>
      </c>
      <c r="AT150" s="257" t="s">
        <v>166</v>
      </c>
      <c r="AU150" s="257" t="s">
        <v>92</v>
      </c>
      <c r="AY150" s="16" t="s">
        <v>164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90</v>
      </c>
      <c r="BK150" s="258">
        <f>ROUND(I150*H150,2)</f>
        <v>0</v>
      </c>
      <c r="BL150" s="16" t="s">
        <v>171</v>
      </c>
      <c r="BM150" s="257" t="s">
        <v>209</v>
      </c>
    </row>
    <row r="151" s="2" customFormat="1" ht="16.5" customHeight="1">
      <c r="A151" s="38"/>
      <c r="B151" s="39"/>
      <c r="C151" s="246" t="s">
        <v>210</v>
      </c>
      <c r="D151" s="246" t="s">
        <v>166</v>
      </c>
      <c r="E151" s="247" t="s">
        <v>211</v>
      </c>
      <c r="F151" s="248" t="s">
        <v>212</v>
      </c>
      <c r="G151" s="249" t="s">
        <v>194</v>
      </c>
      <c r="H151" s="250">
        <v>38.5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48</v>
      </c>
      <c r="O151" s="91"/>
      <c r="P151" s="255">
        <f>O151*H151</f>
        <v>0</v>
      </c>
      <c r="Q151" s="255">
        <v>0.057790000000000001</v>
      </c>
      <c r="R151" s="255">
        <f>Q151*H151</f>
        <v>2.2249150000000002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171</v>
      </c>
      <c r="AT151" s="257" t="s">
        <v>166</v>
      </c>
      <c r="AU151" s="257" t="s">
        <v>92</v>
      </c>
      <c r="AY151" s="16" t="s">
        <v>164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90</v>
      </c>
      <c r="BK151" s="258">
        <f>ROUND(I151*H151,2)</f>
        <v>0</v>
      </c>
      <c r="BL151" s="16" t="s">
        <v>171</v>
      </c>
      <c r="BM151" s="257" t="s">
        <v>213</v>
      </c>
    </row>
    <row r="152" s="2" customFormat="1">
      <c r="A152" s="38"/>
      <c r="B152" s="39"/>
      <c r="C152" s="40"/>
      <c r="D152" s="261" t="s">
        <v>188</v>
      </c>
      <c r="E152" s="40"/>
      <c r="F152" s="271" t="s">
        <v>214</v>
      </c>
      <c r="G152" s="40"/>
      <c r="H152" s="40"/>
      <c r="I152" s="154"/>
      <c r="J152" s="40"/>
      <c r="K152" s="40"/>
      <c r="L152" s="44"/>
      <c r="M152" s="272"/>
      <c r="N152" s="27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6" t="s">
        <v>188</v>
      </c>
      <c r="AU152" s="16" t="s">
        <v>92</v>
      </c>
    </row>
    <row r="153" s="2" customFormat="1" ht="16.5" customHeight="1">
      <c r="A153" s="38"/>
      <c r="B153" s="39"/>
      <c r="C153" s="246" t="s">
        <v>215</v>
      </c>
      <c r="D153" s="246" t="s">
        <v>166</v>
      </c>
      <c r="E153" s="247" t="s">
        <v>216</v>
      </c>
      <c r="F153" s="248" t="s">
        <v>217</v>
      </c>
      <c r="G153" s="249" t="s">
        <v>175</v>
      </c>
      <c r="H153" s="250">
        <v>6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48</v>
      </c>
      <c r="O153" s="91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171</v>
      </c>
      <c r="AT153" s="257" t="s">
        <v>166</v>
      </c>
      <c r="AU153" s="257" t="s">
        <v>92</v>
      </c>
      <c r="AY153" s="16" t="s">
        <v>164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90</v>
      </c>
      <c r="BK153" s="258">
        <f>ROUND(I153*H153,2)</f>
        <v>0</v>
      </c>
      <c r="BL153" s="16" t="s">
        <v>171</v>
      </c>
      <c r="BM153" s="257" t="s">
        <v>218</v>
      </c>
    </row>
    <row r="154" s="2" customFormat="1" ht="16.5" customHeight="1">
      <c r="A154" s="38"/>
      <c r="B154" s="39"/>
      <c r="C154" s="246" t="s">
        <v>219</v>
      </c>
      <c r="D154" s="246" t="s">
        <v>166</v>
      </c>
      <c r="E154" s="247" t="s">
        <v>220</v>
      </c>
      <c r="F154" s="248" t="s">
        <v>221</v>
      </c>
      <c r="G154" s="249" t="s">
        <v>175</v>
      </c>
      <c r="H154" s="250">
        <v>6</v>
      </c>
      <c r="I154" s="251"/>
      <c r="J154" s="252">
        <f>ROUND(I154*H154,2)</f>
        <v>0</v>
      </c>
      <c r="K154" s="248" t="s">
        <v>1</v>
      </c>
      <c r="L154" s="44"/>
      <c r="M154" s="253" t="s">
        <v>1</v>
      </c>
      <c r="N154" s="254" t="s">
        <v>48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171</v>
      </c>
      <c r="AT154" s="257" t="s">
        <v>166</v>
      </c>
      <c r="AU154" s="257" t="s">
        <v>92</v>
      </c>
      <c r="AY154" s="16" t="s">
        <v>164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90</v>
      </c>
      <c r="BK154" s="258">
        <f>ROUND(I154*H154,2)</f>
        <v>0</v>
      </c>
      <c r="BL154" s="16" t="s">
        <v>171</v>
      </c>
      <c r="BM154" s="257" t="s">
        <v>222</v>
      </c>
    </row>
    <row r="155" s="2" customFormat="1" ht="21.75" customHeight="1">
      <c r="A155" s="38"/>
      <c r="B155" s="39"/>
      <c r="C155" s="246" t="s">
        <v>223</v>
      </c>
      <c r="D155" s="246" t="s">
        <v>166</v>
      </c>
      <c r="E155" s="247" t="s">
        <v>224</v>
      </c>
      <c r="F155" s="248" t="s">
        <v>225</v>
      </c>
      <c r="G155" s="249" t="s">
        <v>181</v>
      </c>
      <c r="H155" s="250">
        <v>1.3200000000000001</v>
      </c>
      <c r="I155" s="251"/>
      <c r="J155" s="252">
        <f>ROUND(I155*H155,2)</f>
        <v>0</v>
      </c>
      <c r="K155" s="248" t="s">
        <v>170</v>
      </c>
      <c r="L155" s="44"/>
      <c r="M155" s="253" t="s">
        <v>1</v>
      </c>
      <c r="N155" s="254" t="s">
        <v>48</v>
      </c>
      <c r="O155" s="91"/>
      <c r="P155" s="255">
        <f>O155*H155</f>
        <v>0</v>
      </c>
      <c r="Q155" s="255">
        <v>0.0145328</v>
      </c>
      <c r="R155" s="255">
        <f>Q155*H155</f>
        <v>0.019183296000000002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171</v>
      </c>
      <c r="AT155" s="257" t="s">
        <v>166</v>
      </c>
      <c r="AU155" s="257" t="s">
        <v>92</v>
      </c>
      <c r="AY155" s="16" t="s">
        <v>164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90</v>
      </c>
      <c r="BK155" s="258">
        <f>ROUND(I155*H155,2)</f>
        <v>0</v>
      </c>
      <c r="BL155" s="16" t="s">
        <v>171</v>
      </c>
      <c r="BM155" s="257" t="s">
        <v>226</v>
      </c>
    </row>
    <row r="156" s="13" customFormat="1">
      <c r="A156" s="13"/>
      <c r="B156" s="259"/>
      <c r="C156" s="260"/>
      <c r="D156" s="261" t="s">
        <v>183</v>
      </c>
      <c r="E156" s="262" t="s">
        <v>1</v>
      </c>
      <c r="F156" s="263" t="s">
        <v>227</v>
      </c>
      <c r="G156" s="260"/>
      <c r="H156" s="264">
        <v>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183</v>
      </c>
      <c r="AU156" s="270" t="s">
        <v>92</v>
      </c>
      <c r="AV156" s="13" t="s">
        <v>92</v>
      </c>
      <c r="AW156" s="13" t="s">
        <v>39</v>
      </c>
      <c r="AX156" s="13" t="s">
        <v>83</v>
      </c>
      <c r="AY156" s="270" t="s">
        <v>164</v>
      </c>
    </row>
    <row r="157" s="13" customFormat="1">
      <c r="A157" s="13"/>
      <c r="B157" s="259"/>
      <c r="C157" s="260"/>
      <c r="D157" s="261" t="s">
        <v>183</v>
      </c>
      <c r="E157" s="262" t="s">
        <v>1</v>
      </c>
      <c r="F157" s="263" t="s">
        <v>228</v>
      </c>
      <c r="G157" s="260"/>
      <c r="H157" s="264">
        <v>0.32000000000000001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183</v>
      </c>
      <c r="AU157" s="270" t="s">
        <v>92</v>
      </c>
      <c r="AV157" s="13" t="s">
        <v>92</v>
      </c>
      <c r="AW157" s="13" t="s">
        <v>39</v>
      </c>
      <c r="AX157" s="13" t="s">
        <v>83</v>
      </c>
      <c r="AY157" s="270" t="s">
        <v>164</v>
      </c>
    </row>
    <row r="158" s="14" customFormat="1">
      <c r="A158" s="14"/>
      <c r="B158" s="284"/>
      <c r="C158" s="285"/>
      <c r="D158" s="261" t="s">
        <v>183</v>
      </c>
      <c r="E158" s="286" t="s">
        <v>1</v>
      </c>
      <c r="F158" s="287" t="s">
        <v>229</v>
      </c>
      <c r="G158" s="285"/>
      <c r="H158" s="288">
        <v>1.3200000000000001</v>
      </c>
      <c r="I158" s="289"/>
      <c r="J158" s="285"/>
      <c r="K158" s="285"/>
      <c r="L158" s="290"/>
      <c r="M158" s="291"/>
      <c r="N158" s="292"/>
      <c r="O158" s="292"/>
      <c r="P158" s="292"/>
      <c r="Q158" s="292"/>
      <c r="R158" s="292"/>
      <c r="S158" s="292"/>
      <c r="T158" s="29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4" t="s">
        <v>183</v>
      </c>
      <c r="AU158" s="294" t="s">
        <v>92</v>
      </c>
      <c r="AV158" s="14" t="s">
        <v>171</v>
      </c>
      <c r="AW158" s="14" t="s">
        <v>39</v>
      </c>
      <c r="AX158" s="14" t="s">
        <v>90</v>
      </c>
      <c r="AY158" s="294" t="s">
        <v>164</v>
      </c>
    </row>
    <row r="159" s="2" customFormat="1" ht="21.75" customHeight="1">
      <c r="A159" s="38"/>
      <c r="B159" s="39"/>
      <c r="C159" s="246" t="s">
        <v>230</v>
      </c>
      <c r="D159" s="246" t="s">
        <v>166</v>
      </c>
      <c r="E159" s="247" t="s">
        <v>231</v>
      </c>
      <c r="F159" s="248" t="s">
        <v>232</v>
      </c>
      <c r="G159" s="249" t="s">
        <v>181</v>
      </c>
      <c r="H159" s="250">
        <v>11.880000000000001</v>
      </c>
      <c r="I159" s="251"/>
      <c r="J159" s="252">
        <f>ROUND(I159*H159,2)</f>
        <v>0</v>
      </c>
      <c r="K159" s="248" t="s">
        <v>170</v>
      </c>
      <c r="L159" s="44"/>
      <c r="M159" s="253" t="s">
        <v>1</v>
      </c>
      <c r="N159" s="254" t="s">
        <v>48</v>
      </c>
      <c r="O159" s="91"/>
      <c r="P159" s="255">
        <f>O159*H159</f>
        <v>0</v>
      </c>
      <c r="Q159" s="255">
        <v>0.015138</v>
      </c>
      <c r="R159" s="255">
        <f>Q159*H159</f>
        <v>0.17983944000000002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171</v>
      </c>
      <c r="AT159" s="257" t="s">
        <v>166</v>
      </c>
      <c r="AU159" s="257" t="s">
        <v>92</v>
      </c>
      <c r="AY159" s="16" t="s">
        <v>164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90</v>
      </c>
      <c r="BK159" s="258">
        <f>ROUND(I159*H159,2)</f>
        <v>0</v>
      </c>
      <c r="BL159" s="16" t="s">
        <v>171</v>
      </c>
      <c r="BM159" s="257" t="s">
        <v>233</v>
      </c>
    </row>
    <row r="160" s="13" customFormat="1">
      <c r="A160" s="13"/>
      <c r="B160" s="259"/>
      <c r="C160" s="260"/>
      <c r="D160" s="261" t="s">
        <v>183</v>
      </c>
      <c r="E160" s="262" t="s">
        <v>1</v>
      </c>
      <c r="F160" s="263" t="s">
        <v>234</v>
      </c>
      <c r="G160" s="260"/>
      <c r="H160" s="264">
        <v>11.880000000000001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183</v>
      </c>
      <c r="AU160" s="270" t="s">
        <v>92</v>
      </c>
      <c r="AV160" s="13" t="s">
        <v>92</v>
      </c>
      <c r="AW160" s="13" t="s">
        <v>39</v>
      </c>
      <c r="AX160" s="13" t="s">
        <v>90</v>
      </c>
      <c r="AY160" s="270" t="s">
        <v>164</v>
      </c>
    </row>
    <row r="161" s="2" customFormat="1" ht="21.75" customHeight="1">
      <c r="A161" s="38"/>
      <c r="B161" s="39"/>
      <c r="C161" s="246" t="s">
        <v>235</v>
      </c>
      <c r="D161" s="246" t="s">
        <v>166</v>
      </c>
      <c r="E161" s="247" t="s">
        <v>236</v>
      </c>
      <c r="F161" s="248" t="s">
        <v>237</v>
      </c>
      <c r="G161" s="249" t="s">
        <v>175</v>
      </c>
      <c r="H161" s="250">
        <v>4</v>
      </c>
      <c r="I161" s="251"/>
      <c r="J161" s="252">
        <f>ROUND(I161*H161,2)</f>
        <v>0</v>
      </c>
      <c r="K161" s="248" t="s">
        <v>170</v>
      </c>
      <c r="L161" s="44"/>
      <c r="M161" s="253" t="s">
        <v>1</v>
      </c>
      <c r="N161" s="254" t="s">
        <v>48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171</v>
      </c>
      <c r="AT161" s="257" t="s">
        <v>166</v>
      </c>
      <c r="AU161" s="257" t="s">
        <v>92</v>
      </c>
      <c r="AY161" s="16" t="s">
        <v>164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90</v>
      </c>
      <c r="BK161" s="258">
        <f>ROUND(I161*H161,2)</f>
        <v>0</v>
      </c>
      <c r="BL161" s="16" t="s">
        <v>171</v>
      </c>
      <c r="BM161" s="257" t="s">
        <v>238</v>
      </c>
    </row>
    <row r="162" s="2" customFormat="1" ht="21.75" customHeight="1">
      <c r="A162" s="38"/>
      <c r="B162" s="39"/>
      <c r="C162" s="246" t="s">
        <v>8</v>
      </c>
      <c r="D162" s="246" t="s">
        <v>166</v>
      </c>
      <c r="E162" s="247" t="s">
        <v>239</v>
      </c>
      <c r="F162" s="248" t="s">
        <v>240</v>
      </c>
      <c r="G162" s="249" t="s">
        <v>175</v>
      </c>
      <c r="H162" s="250">
        <v>2</v>
      </c>
      <c r="I162" s="251"/>
      <c r="J162" s="252">
        <f>ROUND(I162*H162,2)</f>
        <v>0</v>
      </c>
      <c r="K162" s="248" t="s">
        <v>170</v>
      </c>
      <c r="L162" s="44"/>
      <c r="M162" s="253" t="s">
        <v>1</v>
      </c>
      <c r="N162" s="254" t="s">
        <v>48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171</v>
      </c>
      <c r="AT162" s="257" t="s">
        <v>166</v>
      </c>
      <c r="AU162" s="257" t="s">
        <v>92</v>
      </c>
      <c r="AY162" s="16" t="s">
        <v>164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6" t="s">
        <v>90</v>
      </c>
      <c r="BK162" s="258">
        <f>ROUND(I162*H162,2)</f>
        <v>0</v>
      </c>
      <c r="BL162" s="16" t="s">
        <v>171</v>
      </c>
      <c r="BM162" s="257" t="s">
        <v>241</v>
      </c>
    </row>
    <row r="163" s="2" customFormat="1" ht="21.75" customHeight="1">
      <c r="A163" s="38"/>
      <c r="B163" s="39"/>
      <c r="C163" s="246" t="s">
        <v>242</v>
      </c>
      <c r="D163" s="246" t="s">
        <v>166</v>
      </c>
      <c r="E163" s="247" t="s">
        <v>243</v>
      </c>
      <c r="F163" s="248" t="s">
        <v>244</v>
      </c>
      <c r="G163" s="249" t="s">
        <v>245</v>
      </c>
      <c r="H163" s="250">
        <v>1874</v>
      </c>
      <c r="I163" s="251"/>
      <c r="J163" s="252">
        <f>ROUND(I163*H163,2)</f>
        <v>0</v>
      </c>
      <c r="K163" s="248" t="s">
        <v>170</v>
      </c>
      <c r="L163" s="44"/>
      <c r="M163" s="253" t="s">
        <v>1</v>
      </c>
      <c r="N163" s="254" t="s">
        <v>48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0.001</v>
      </c>
      <c r="T163" s="256">
        <f>S163*H163</f>
        <v>1.8740000000000001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171</v>
      </c>
      <c r="AT163" s="257" t="s">
        <v>166</v>
      </c>
      <c r="AU163" s="257" t="s">
        <v>92</v>
      </c>
      <c r="AY163" s="16" t="s">
        <v>164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90</v>
      </c>
      <c r="BK163" s="258">
        <f>ROUND(I163*H163,2)</f>
        <v>0</v>
      </c>
      <c r="BL163" s="16" t="s">
        <v>171</v>
      </c>
      <c r="BM163" s="257" t="s">
        <v>246</v>
      </c>
    </row>
    <row r="164" s="2" customFormat="1" ht="21.75" customHeight="1">
      <c r="A164" s="38"/>
      <c r="B164" s="39"/>
      <c r="C164" s="246" t="s">
        <v>247</v>
      </c>
      <c r="D164" s="246" t="s">
        <v>166</v>
      </c>
      <c r="E164" s="247" t="s">
        <v>248</v>
      </c>
      <c r="F164" s="248" t="s">
        <v>249</v>
      </c>
      <c r="G164" s="249" t="s">
        <v>245</v>
      </c>
      <c r="H164" s="250">
        <v>1680</v>
      </c>
      <c r="I164" s="251"/>
      <c r="J164" s="252">
        <f>ROUND(I164*H164,2)</f>
        <v>0</v>
      </c>
      <c r="K164" s="248" t="s">
        <v>170</v>
      </c>
      <c r="L164" s="44"/>
      <c r="M164" s="253" t="s">
        <v>1</v>
      </c>
      <c r="N164" s="254" t="s">
        <v>48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171</v>
      </c>
      <c r="AT164" s="257" t="s">
        <v>166</v>
      </c>
      <c r="AU164" s="257" t="s">
        <v>92</v>
      </c>
      <c r="AY164" s="16" t="s">
        <v>164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90</v>
      </c>
      <c r="BK164" s="258">
        <f>ROUND(I164*H164,2)</f>
        <v>0</v>
      </c>
      <c r="BL164" s="16" t="s">
        <v>171</v>
      </c>
      <c r="BM164" s="257" t="s">
        <v>250</v>
      </c>
    </row>
    <row r="165" s="13" customFormat="1">
      <c r="A165" s="13"/>
      <c r="B165" s="259"/>
      <c r="C165" s="260"/>
      <c r="D165" s="261" t="s">
        <v>183</v>
      </c>
      <c r="E165" s="262" t="s">
        <v>1</v>
      </c>
      <c r="F165" s="263" t="s">
        <v>251</v>
      </c>
      <c r="G165" s="260"/>
      <c r="H165" s="264">
        <v>987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183</v>
      </c>
      <c r="AU165" s="270" t="s">
        <v>92</v>
      </c>
      <c r="AV165" s="13" t="s">
        <v>92</v>
      </c>
      <c r="AW165" s="13" t="s">
        <v>39</v>
      </c>
      <c r="AX165" s="13" t="s">
        <v>83</v>
      </c>
      <c r="AY165" s="270" t="s">
        <v>164</v>
      </c>
    </row>
    <row r="166" s="13" customFormat="1">
      <c r="A166" s="13"/>
      <c r="B166" s="259"/>
      <c r="C166" s="260"/>
      <c r="D166" s="261" t="s">
        <v>183</v>
      </c>
      <c r="E166" s="262" t="s">
        <v>1</v>
      </c>
      <c r="F166" s="263" t="s">
        <v>252</v>
      </c>
      <c r="G166" s="260"/>
      <c r="H166" s="264">
        <v>693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183</v>
      </c>
      <c r="AU166" s="270" t="s">
        <v>92</v>
      </c>
      <c r="AV166" s="13" t="s">
        <v>92</v>
      </c>
      <c r="AW166" s="13" t="s">
        <v>39</v>
      </c>
      <c r="AX166" s="13" t="s">
        <v>83</v>
      </c>
      <c r="AY166" s="270" t="s">
        <v>164</v>
      </c>
    </row>
    <row r="167" s="14" customFormat="1">
      <c r="A167" s="14"/>
      <c r="B167" s="284"/>
      <c r="C167" s="285"/>
      <c r="D167" s="261" t="s">
        <v>183</v>
      </c>
      <c r="E167" s="286" t="s">
        <v>1</v>
      </c>
      <c r="F167" s="287" t="s">
        <v>229</v>
      </c>
      <c r="G167" s="285"/>
      <c r="H167" s="288">
        <v>1680</v>
      </c>
      <c r="I167" s="289"/>
      <c r="J167" s="285"/>
      <c r="K167" s="285"/>
      <c r="L167" s="290"/>
      <c r="M167" s="291"/>
      <c r="N167" s="292"/>
      <c r="O167" s="292"/>
      <c r="P167" s="292"/>
      <c r="Q167" s="292"/>
      <c r="R167" s="292"/>
      <c r="S167" s="292"/>
      <c r="T167" s="29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4" t="s">
        <v>183</v>
      </c>
      <c r="AU167" s="294" t="s">
        <v>92</v>
      </c>
      <c r="AV167" s="14" t="s">
        <v>171</v>
      </c>
      <c r="AW167" s="14" t="s">
        <v>39</v>
      </c>
      <c r="AX167" s="14" t="s">
        <v>90</v>
      </c>
      <c r="AY167" s="294" t="s">
        <v>164</v>
      </c>
    </row>
    <row r="168" s="2" customFormat="1" ht="21.75" customHeight="1">
      <c r="A168" s="38"/>
      <c r="B168" s="39"/>
      <c r="C168" s="246" t="s">
        <v>253</v>
      </c>
      <c r="D168" s="246" t="s">
        <v>166</v>
      </c>
      <c r="E168" s="247" t="s">
        <v>254</v>
      </c>
      <c r="F168" s="248" t="s">
        <v>255</v>
      </c>
      <c r="G168" s="249" t="s">
        <v>245</v>
      </c>
      <c r="H168" s="250">
        <v>1680</v>
      </c>
      <c r="I168" s="251"/>
      <c r="J168" s="252">
        <f>ROUND(I168*H168,2)</f>
        <v>0</v>
      </c>
      <c r="K168" s="248" t="s">
        <v>170</v>
      </c>
      <c r="L168" s="44"/>
      <c r="M168" s="253" t="s">
        <v>1</v>
      </c>
      <c r="N168" s="254" t="s">
        <v>48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171</v>
      </c>
      <c r="AT168" s="257" t="s">
        <v>166</v>
      </c>
      <c r="AU168" s="257" t="s">
        <v>92</v>
      </c>
      <c r="AY168" s="16" t="s">
        <v>164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6" t="s">
        <v>90</v>
      </c>
      <c r="BK168" s="258">
        <f>ROUND(I168*H168,2)</f>
        <v>0</v>
      </c>
      <c r="BL168" s="16" t="s">
        <v>171</v>
      </c>
      <c r="BM168" s="257" t="s">
        <v>256</v>
      </c>
    </row>
    <row r="169" s="2" customFormat="1" ht="16.5" customHeight="1">
      <c r="A169" s="38"/>
      <c r="B169" s="39"/>
      <c r="C169" s="274" t="s">
        <v>257</v>
      </c>
      <c r="D169" s="274" t="s">
        <v>191</v>
      </c>
      <c r="E169" s="275" t="s">
        <v>192</v>
      </c>
      <c r="F169" s="276" t="s">
        <v>193</v>
      </c>
      <c r="G169" s="277" t="s">
        <v>194</v>
      </c>
      <c r="H169" s="278">
        <v>1.036</v>
      </c>
      <c r="I169" s="279"/>
      <c r="J169" s="280">
        <f>ROUND(I169*H169,2)</f>
        <v>0</v>
      </c>
      <c r="K169" s="276" t="s">
        <v>1</v>
      </c>
      <c r="L169" s="281"/>
      <c r="M169" s="282" t="s">
        <v>1</v>
      </c>
      <c r="N169" s="283" t="s">
        <v>48</v>
      </c>
      <c r="O169" s="91"/>
      <c r="P169" s="255">
        <f>O169*H169</f>
        <v>0</v>
      </c>
      <c r="Q169" s="255">
        <v>1</v>
      </c>
      <c r="R169" s="255">
        <f>Q169*H169</f>
        <v>1.036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195</v>
      </c>
      <c r="AT169" s="257" t="s">
        <v>191</v>
      </c>
      <c r="AU169" s="257" t="s">
        <v>92</v>
      </c>
      <c r="AY169" s="16" t="s">
        <v>164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90</v>
      </c>
      <c r="BK169" s="258">
        <f>ROUND(I169*H169,2)</f>
        <v>0</v>
      </c>
      <c r="BL169" s="16" t="s">
        <v>171</v>
      </c>
      <c r="BM169" s="257" t="s">
        <v>258</v>
      </c>
    </row>
    <row r="170" s="13" customFormat="1">
      <c r="A170" s="13"/>
      <c r="B170" s="259"/>
      <c r="C170" s="260"/>
      <c r="D170" s="261" t="s">
        <v>183</v>
      </c>
      <c r="E170" s="262" t="s">
        <v>1</v>
      </c>
      <c r="F170" s="263" t="s">
        <v>259</v>
      </c>
      <c r="G170" s="260"/>
      <c r="H170" s="264">
        <v>1.036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183</v>
      </c>
      <c r="AU170" s="270" t="s">
        <v>92</v>
      </c>
      <c r="AV170" s="13" t="s">
        <v>92</v>
      </c>
      <c r="AW170" s="13" t="s">
        <v>39</v>
      </c>
      <c r="AX170" s="13" t="s">
        <v>90</v>
      </c>
      <c r="AY170" s="270" t="s">
        <v>164</v>
      </c>
    </row>
    <row r="171" s="2" customFormat="1" ht="16.5" customHeight="1">
      <c r="A171" s="38"/>
      <c r="B171" s="39"/>
      <c r="C171" s="274" t="s">
        <v>260</v>
      </c>
      <c r="D171" s="274" t="s">
        <v>191</v>
      </c>
      <c r="E171" s="275" t="s">
        <v>261</v>
      </c>
      <c r="F171" s="276" t="s">
        <v>262</v>
      </c>
      <c r="G171" s="277" t="s">
        <v>194</v>
      </c>
      <c r="H171" s="278">
        <v>0.67300000000000004</v>
      </c>
      <c r="I171" s="279"/>
      <c r="J171" s="280">
        <f>ROUND(I171*H171,2)</f>
        <v>0</v>
      </c>
      <c r="K171" s="276" t="s">
        <v>1</v>
      </c>
      <c r="L171" s="281"/>
      <c r="M171" s="282" t="s">
        <v>1</v>
      </c>
      <c r="N171" s="283" t="s">
        <v>48</v>
      </c>
      <c r="O171" s="91"/>
      <c r="P171" s="255">
        <f>O171*H171</f>
        <v>0</v>
      </c>
      <c r="Q171" s="255">
        <v>1</v>
      </c>
      <c r="R171" s="255">
        <f>Q171*H171</f>
        <v>0.67300000000000004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195</v>
      </c>
      <c r="AT171" s="257" t="s">
        <v>191</v>
      </c>
      <c r="AU171" s="257" t="s">
        <v>92</v>
      </c>
      <c r="AY171" s="16" t="s">
        <v>164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90</v>
      </c>
      <c r="BK171" s="258">
        <f>ROUND(I171*H171,2)</f>
        <v>0</v>
      </c>
      <c r="BL171" s="16" t="s">
        <v>171</v>
      </c>
      <c r="BM171" s="257" t="s">
        <v>263</v>
      </c>
    </row>
    <row r="172" s="13" customFormat="1">
      <c r="A172" s="13"/>
      <c r="B172" s="259"/>
      <c r="C172" s="260"/>
      <c r="D172" s="261" t="s">
        <v>183</v>
      </c>
      <c r="E172" s="262" t="s">
        <v>1</v>
      </c>
      <c r="F172" s="263" t="s">
        <v>264</v>
      </c>
      <c r="G172" s="260"/>
      <c r="H172" s="264">
        <v>0.67300000000000004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183</v>
      </c>
      <c r="AU172" s="270" t="s">
        <v>92</v>
      </c>
      <c r="AV172" s="13" t="s">
        <v>92</v>
      </c>
      <c r="AW172" s="13" t="s">
        <v>39</v>
      </c>
      <c r="AX172" s="13" t="s">
        <v>90</v>
      </c>
      <c r="AY172" s="270" t="s">
        <v>164</v>
      </c>
    </row>
    <row r="173" s="2" customFormat="1" ht="21.75" customHeight="1">
      <c r="A173" s="38"/>
      <c r="B173" s="39"/>
      <c r="C173" s="246" t="s">
        <v>7</v>
      </c>
      <c r="D173" s="246" t="s">
        <v>166</v>
      </c>
      <c r="E173" s="247" t="s">
        <v>265</v>
      </c>
      <c r="F173" s="248" t="s">
        <v>266</v>
      </c>
      <c r="G173" s="249" t="s">
        <v>245</v>
      </c>
      <c r="H173" s="250">
        <v>1974</v>
      </c>
      <c r="I173" s="251"/>
      <c r="J173" s="252">
        <f>ROUND(I173*H173,2)</f>
        <v>0</v>
      </c>
      <c r="K173" s="248" t="s">
        <v>170</v>
      </c>
      <c r="L173" s="44"/>
      <c r="M173" s="253" t="s">
        <v>1</v>
      </c>
      <c r="N173" s="254" t="s">
        <v>48</v>
      </c>
      <c r="O173" s="91"/>
      <c r="P173" s="255">
        <f>O173*H173</f>
        <v>0</v>
      </c>
      <c r="Q173" s="255">
        <v>0</v>
      </c>
      <c r="R173" s="255">
        <f>Q173*H173</f>
        <v>0</v>
      </c>
      <c r="S173" s="255">
        <v>0.001</v>
      </c>
      <c r="T173" s="256">
        <f>S173*H173</f>
        <v>1.974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171</v>
      </c>
      <c r="AT173" s="257" t="s">
        <v>166</v>
      </c>
      <c r="AU173" s="257" t="s">
        <v>92</v>
      </c>
      <c r="AY173" s="16" t="s">
        <v>164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6" t="s">
        <v>90</v>
      </c>
      <c r="BK173" s="258">
        <f>ROUND(I173*H173,2)</f>
        <v>0</v>
      </c>
      <c r="BL173" s="16" t="s">
        <v>171</v>
      </c>
      <c r="BM173" s="257" t="s">
        <v>267</v>
      </c>
    </row>
    <row r="174" s="2" customFormat="1" ht="21.75" customHeight="1">
      <c r="A174" s="38"/>
      <c r="B174" s="39"/>
      <c r="C174" s="246" t="s">
        <v>268</v>
      </c>
      <c r="D174" s="246" t="s">
        <v>166</v>
      </c>
      <c r="E174" s="247" t="s">
        <v>269</v>
      </c>
      <c r="F174" s="248" t="s">
        <v>270</v>
      </c>
      <c r="G174" s="249" t="s">
        <v>245</v>
      </c>
      <c r="H174" s="250">
        <v>2462</v>
      </c>
      <c r="I174" s="251"/>
      <c r="J174" s="252">
        <f>ROUND(I174*H174,2)</f>
        <v>0</v>
      </c>
      <c r="K174" s="248" t="s">
        <v>170</v>
      </c>
      <c r="L174" s="44"/>
      <c r="M174" s="253" t="s">
        <v>1</v>
      </c>
      <c r="N174" s="254" t="s">
        <v>48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171</v>
      </c>
      <c r="AT174" s="257" t="s">
        <v>166</v>
      </c>
      <c r="AU174" s="257" t="s">
        <v>92</v>
      </c>
      <c r="AY174" s="16" t="s">
        <v>164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6" t="s">
        <v>90</v>
      </c>
      <c r="BK174" s="258">
        <f>ROUND(I174*H174,2)</f>
        <v>0</v>
      </c>
      <c r="BL174" s="16" t="s">
        <v>171</v>
      </c>
      <c r="BM174" s="257" t="s">
        <v>271</v>
      </c>
    </row>
    <row r="175" s="13" customFormat="1">
      <c r="A175" s="13"/>
      <c r="B175" s="259"/>
      <c r="C175" s="260"/>
      <c r="D175" s="261" t="s">
        <v>183</v>
      </c>
      <c r="E175" s="262" t="s">
        <v>1</v>
      </c>
      <c r="F175" s="263" t="s">
        <v>272</v>
      </c>
      <c r="G175" s="260"/>
      <c r="H175" s="264">
        <v>2462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183</v>
      </c>
      <c r="AU175" s="270" t="s">
        <v>92</v>
      </c>
      <c r="AV175" s="13" t="s">
        <v>92</v>
      </c>
      <c r="AW175" s="13" t="s">
        <v>39</v>
      </c>
      <c r="AX175" s="13" t="s">
        <v>90</v>
      </c>
      <c r="AY175" s="270" t="s">
        <v>164</v>
      </c>
    </row>
    <row r="176" s="2" customFormat="1" ht="21.75" customHeight="1">
      <c r="A176" s="38"/>
      <c r="B176" s="39"/>
      <c r="C176" s="246" t="s">
        <v>273</v>
      </c>
      <c r="D176" s="246" t="s">
        <v>166</v>
      </c>
      <c r="E176" s="247" t="s">
        <v>274</v>
      </c>
      <c r="F176" s="248" t="s">
        <v>275</v>
      </c>
      <c r="G176" s="249" t="s">
        <v>245</v>
      </c>
      <c r="H176" s="250">
        <v>2462</v>
      </c>
      <c r="I176" s="251"/>
      <c r="J176" s="252">
        <f>ROUND(I176*H176,2)</f>
        <v>0</v>
      </c>
      <c r="K176" s="248" t="s">
        <v>170</v>
      </c>
      <c r="L176" s="44"/>
      <c r="M176" s="253" t="s">
        <v>1</v>
      </c>
      <c r="N176" s="254" t="s">
        <v>48</v>
      </c>
      <c r="O176" s="91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171</v>
      </c>
      <c r="AT176" s="257" t="s">
        <v>166</v>
      </c>
      <c r="AU176" s="257" t="s">
        <v>92</v>
      </c>
      <c r="AY176" s="16" t="s">
        <v>164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6" t="s">
        <v>90</v>
      </c>
      <c r="BK176" s="258">
        <f>ROUND(I176*H176,2)</f>
        <v>0</v>
      </c>
      <c r="BL176" s="16" t="s">
        <v>171</v>
      </c>
      <c r="BM176" s="257" t="s">
        <v>276</v>
      </c>
    </row>
    <row r="177" s="2" customFormat="1" ht="16.5" customHeight="1">
      <c r="A177" s="38"/>
      <c r="B177" s="39"/>
      <c r="C177" s="274" t="s">
        <v>277</v>
      </c>
      <c r="D177" s="274" t="s">
        <v>191</v>
      </c>
      <c r="E177" s="275" t="s">
        <v>278</v>
      </c>
      <c r="F177" s="276" t="s">
        <v>279</v>
      </c>
      <c r="G177" s="277" t="s">
        <v>194</v>
      </c>
      <c r="H177" s="278">
        <v>2.585</v>
      </c>
      <c r="I177" s="279"/>
      <c r="J177" s="280">
        <f>ROUND(I177*H177,2)</f>
        <v>0</v>
      </c>
      <c r="K177" s="276" t="s">
        <v>1</v>
      </c>
      <c r="L177" s="281"/>
      <c r="M177" s="282" t="s">
        <v>1</v>
      </c>
      <c r="N177" s="283" t="s">
        <v>48</v>
      </c>
      <c r="O177" s="91"/>
      <c r="P177" s="255">
        <f>O177*H177</f>
        <v>0</v>
      </c>
      <c r="Q177" s="255">
        <v>1</v>
      </c>
      <c r="R177" s="255">
        <f>Q177*H177</f>
        <v>2.585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195</v>
      </c>
      <c r="AT177" s="257" t="s">
        <v>191</v>
      </c>
      <c r="AU177" s="257" t="s">
        <v>92</v>
      </c>
      <c r="AY177" s="16" t="s">
        <v>164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90</v>
      </c>
      <c r="BK177" s="258">
        <f>ROUND(I177*H177,2)</f>
        <v>0</v>
      </c>
      <c r="BL177" s="16" t="s">
        <v>171</v>
      </c>
      <c r="BM177" s="257" t="s">
        <v>280</v>
      </c>
    </row>
    <row r="178" s="13" customFormat="1">
      <c r="A178" s="13"/>
      <c r="B178" s="259"/>
      <c r="C178" s="260"/>
      <c r="D178" s="261" t="s">
        <v>183</v>
      </c>
      <c r="E178" s="262" t="s">
        <v>1</v>
      </c>
      <c r="F178" s="263" t="s">
        <v>281</v>
      </c>
      <c r="G178" s="260"/>
      <c r="H178" s="264">
        <v>2.585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183</v>
      </c>
      <c r="AU178" s="270" t="s">
        <v>92</v>
      </c>
      <c r="AV178" s="13" t="s">
        <v>92</v>
      </c>
      <c r="AW178" s="13" t="s">
        <v>39</v>
      </c>
      <c r="AX178" s="13" t="s">
        <v>90</v>
      </c>
      <c r="AY178" s="270" t="s">
        <v>164</v>
      </c>
    </row>
    <row r="179" s="2" customFormat="1" ht="21.75" customHeight="1">
      <c r="A179" s="38"/>
      <c r="B179" s="39"/>
      <c r="C179" s="246" t="s">
        <v>282</v>
      </c>
      <c r="D179" s="246" t="s">
        <v>166</v>
      </c>
      <c r="E179" s="247" t="s">
        <v>283</v>
      </c>
      <c r="F179" s="248" t="s">
        <v>284</v>
      </c>
      <c r="G179" s="249" t="s">
        <v>181</v>
      </c>
      <c r="H179" s="250">
        <v>0.59999999999999998</v>
      </c>
      <c r="I179" s="251"/>
      <c r="J179" s="252">
        <f>ROUND(I179*H179,2)</f>
        <v>0</v>
      </c>
      <c r="K179" s="248" t="s">
        <v>170</v>
      </c>
      <c r="L179" s="44"/>
      <c r="M179" s="253" t="s">
        <v>1</v>
      </c>
      <c r="N179" s="254" t="s">
        <v>48</v>
      </c>
      <c r="O179" s="91"/>
      <c r="P179" s="255">
        <f>O179*H179</f>
        <v>0</v>
      </c>
      <c r="Q179" s="255">
        <v>0.026450000000000001</v>
      </c>
      <c r="R179" s="255">
        <f>Q179*H179</f>
        <v>0.015869999999999999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171</v>
      </c>
      <c r="AT179" s="257" t="s">
        <v>166</v>
      </c>
      <c r="AU179" s="257" t="s">
        <v>92</v>
      </c>
      <c r="AY179" s="16" t="s">
        <v>164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90</v>
      </c>
      <c r="BK179" s="258">
        <f>ROUND(I179*H179,2)</f>
        <v>0</v>
      </c>
      <c r="BL179" s="16" t="s">
        <v>171</v>
      </c>
      <c r="BM179" s="257" t="s">
        <v>285</v>
      </c>
    </row>
    <row r="180" s="13" customFormat="1">
      <c r="A180" s="13"/>
      <c r="B180" s="259"/>
      <c r="C180" s="260"/>
      <c r="D180" s="261" t="s">
        <v>183</v>
      </c>
      <c r="E180" s="262" t="s">
        <v>1</v>
      </c>
      <c r="F180" s="263" t="s">
        <v>286</v>
      </c>
      <c r="G180" s="260"/>
      <c r="H180" s="264">
        <v>0.59999999999999998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183</v>
      </c>
      <c r="AU180" s="270" t="s">
        <v>92</v>
      </c>
      <c r="AV180" s="13" t="s">
        <v>92</v>
      </c>
      <c r="AW180" s="13" t="s">
        <v>39</v>
      </c>
      <c r="AX180" s="13" t="s">
        <v>90</v>
      </c>
      <c r="AY180" s="270" t="s">
        <v>164</v>
      </c>
    </row>
    <row r="181" s="2" customFormat="1" ht="21.75" customHeight="1">
      <c r="A181" s="38"/>
      <c r="B181" s="39"/>
      <c r="C181" s="246" t="s">
        <v>287</v>
      </c>
      <c r="D181" s="246" t="s">
        <v>166</v>
      </c>
      <c r="E181" s="247" t="s">
        <v>288</v>
      </c>
      <c r="F181" s="248" t="s">
        <v>289</v>
      </c>
      <c r="G181" s="249" t="s">
        <v>181</v>
      </c>
      <c r="H181" s="250">
        <v>0.59999999999999998</v>
      </c>
      <c r="I181" s="251"/>
      <c r="J181" s="252">
        <f>ROUND(I181*H181,2)</f>
        <v>0</v>
      </c>
      <c r="K181" s="248" t="s">
        <v>170</v>
      </c>
      <c r="L181" s="44"/>
      <c r="M181" s="253" t="s">
        <v>1</v>
      </c>
      <c r="N181" s="254" t="s">
        <v>48</v>
      </c>
      <c r="O181" s="91"/>
      <c r="P181" s="255">
        <f>O181*H181</f>
        <v>0</v>
      </c>
      <c r="Q181" s="255">
        <v>0.026450000000000001</v>
      </c>
      <c r="R181" s="255">
        <f>Q181*H181</f>
        <v>0.015869999999999999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171</v>
      </c>
      <c r="AT181" s="257" t="s">
        <v>166</v>
      </c>
      <c r="AU181" s="257" t="s">
        <v>92</v>
      </c>
      <c r="AY181" s="16" t="s">
        <v>164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6" t="s">
        <v>90</v>
      </c>
      <c r="BK181" s="258">
        <f>ROUND(I181*H181,2)</f>
        <v>0</v>
      </c>
      <c r="BL181" s="16" t="s">
        <v>171</v>
      </c>
      <c r="BM181" s="257" t="s">
        <v>290</v>
      </c>
    </row>
    <row r="182" s="12" customFormat="1" ht="22.8" customHeight="1">
      <c r="A182" s="12"/>
      <c r="B182" s="230"/>
      <c r="C182" s="231"/>
      <c r="D182" s="232" t="s">
        <v>82</v>
      </c>
      <c r="E182" s="244" t="s">
        <v>190</v>
      </c>
      <c r="F182" s="244" t="s">
        <v>291</v>
      </c>
      <c r="G182" s="231"/>
      <c r="H182" s="231"/>
      <c r="I182" s="234"/>
      <c r="J182" s="245">
        <f>BK182</f>
        <v>0</v>
      </c>
      <c r="K182" s="231"/>
      <c r="L182" s="236"/>
      <c r="M182" s="237"/>
      <c r="N182" s="238"/>
      <c r="O182" s="238"/>
      <c r="P182" s="239">
        <f>SUM(P183:P194)</f>
        <v>0</v>
      </c>
      <c r="Q182" s="238"/>
      <c r="R182" s="239">
        <f>SUM(R183:R194)</f>
        <v>4.3775889999999986</v>
      </c>
      <c r="S182" s="238"/>
      <c r="T182" s="240">
        <f>SUM(T183:T194)</f>
        <v>5.6440000000000001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41" t="s">
        <v>90</v>
      </c>
      <c r="AT182" s="242" t="s">
        <v>82</v>
      </c>
      <c r="AU182" s="242" t="s">
        <v>90</v>
      </c>
      <c r="AY182" s="241" t="s">
        <v>164</v>
      </c>
      <c r="BK182" s="243">
        <f>SUM(BK183:BK194)</f>
        <v>0</v>
      </c>
    </row>
    <row r="183" s="2" customFormat="1" ht="21.75" customHeight="1">
      <c r="A183" s="38"/>
      <c r="B183" s="39"/>
      <c r="C183" s="246" t="s">
        <v>292</v>
      </c>
      <c r="D183" s="246" t="s">
        <v>166</v>
      </c>
      <c r="E183" s="247" t="s">
        <v>293</v>
      </c>
      <c r="F183" s="248" t="s">
        <v>294</v>
      </c>
      <c r="G183" s="249" t="s">
        <v>175</v>
      </c>
      <c r="H183" s="250">
        <v>32</v>
      </c>
      <c r="I183" s="251"/>
      <c r="J183" s="252">
        <f>ROUND(I183*H183,2)</f>
        <v>0</v>
      </c>
      <c r="K183" s="248" t="s">
        <v>170</v>
      </c>
      <c r="L183" s="44"/>
      <c r="M183" s="253" t="s">
        <v>1</v>
      </c>
      <c r="N183" s="254" t="s">
        <v>48</v>
      </c>
      <c r="O183" s="91"/>
      <c r="P183" s="255">
        <f>O183*H183</f>
        <v>0</v>
      </c>
      <c r="Q183" s="255">
        <v>0.00058299999999999997</v>
      </c>
      <c r="R183" s="255">
        <f>Q183*H183</f>
        <v>0.018655999999999999</v>
      </c>
      <c r="S183" s="255">
        <v>0.16600000000000001</v>
      </c>
      <c r="T183" s="256">
        <f>S183*H183</f>
        <v>5.3120000000000003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171</v>
      </c>
      <c r="AT183" s="257" t="s">
        <v>166</v>
      </c>
      <c r="AU183" s="257" t="s">
        <v>92</v>
      </c>
      <c r="AY183" s="16" t="s">
        <v>164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6" t="s">
        <v>90</v>
      </c>
      <c r="BK183" s="258">
        <f>ROUND(I183*H183,2)</f>
        <v>0</v>
      </c>
      <c r="BL183" s="16" t="s">
        <v>171</v>
      </c>
      <c r="BM183" s="257" t="s">
        <v>295</v>
      </c>
    </row>
    <row r="184" s="2" customFormat="1" ht="21.75" customHeight="1">
      <c r="A184" s="38"/>
      <c r="B184" s="39"/>
      <c r="C184" s="246" t="s">
        <v>296</v>
      </c>
      <c r="D184" s="246" t="s">
        <v>166</v>
      </c>
      <c r="E184" s="247" t="s">
        <v>297</v>
      </c>
      <c r="F184" s="248" t="s">
        <v>298</v>
      </c>
      <c r="G184" s="249" t="s">
        <v>175</v>
      </c>
      <c r="H184" s="250">
        <v>32</v>
      </c>
      <c r="I184" s="251"/>
      <c r="J184" s="252">
        <f>ROUND(I184*H184,2)</f>
        <v>0</v>
      </c>
      <c r="K184" s="248" t="s">
        <v>170</v>
      </c>
      <c r="L184" s="44"/>
      <c r="M184" s="253" t="s">
        <v>1</v>
      </c>
      <c r="N184" s="254" t="s">
        <v>48</v>
      </c>
      <c r="O184" s="91"/>
      <c r="P184" s="255">
        <f>O184*H184</f>
        <v>0</v>
      </c>
      <c r="Q184" s="255">
        <v>0.0021120000000000002</v>
      </c>
      <c r="R184" s="255">
        <f>Q184*H184</f>
        <v>0.067584000000000005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171</v>
      </c>
      <c r="AT184" s="257" t="s">
        <v>166</v>
      </c>
      <c r="AU184" s="257" t="s">
        <v>92</v>
      </c>
      <c r="AY184" s="16" t="s">
        <v>164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6" t="s">
        <v>90</v>
      </c>
      <c r="BK184" s="258">
        <f>ROUND(I184*H184,2)</f>
        <v>0</v>
      </c>
      <c r="BL184" s="16" t="s">
        <v>171</v>
      </c>
      <c r="BM184" s="257" t="s">
        <v>299</v>
      </c>
    </row>
    <row r="185" s="2" customFormat="1" ht="21.75" customHeight="1">
      <c r="A185" s="38"/>
      <c r="B185" s="39"/>
      <c r="C185" s="246" t="s">
        <v>300</v>
      </c>
      <c r="D185" s="246" t="s">
        <v>166</v>
      </c>
      <c r="E185" s="247" t="s">
        <v>301</v>
      </c>
      <c r="F185" s="248" t="s">
        <v>302</v>
      </c>
      <c r="G185" s="249" t="s">
        <v>175</v>
      </c>
      <c r="H185" s="250">
        <v>32</v>
      </c>
      <c r="I185" s="251"/>
      <c r="J185" s="252">
        <f>ROUND(I185*H185,2)</f>
        <v>0</v>
      </c>
      <c r="K185" s="248" t="s">
        <v>170</v>
      </c>
      <c r="L185" s="44"/>
      <c r="M185" s="253" t="s">
        <v>1</v>
      </c>
      <c r="N185" s="254" t="s">
        <v>48</v>
      </c>
      <c r="O185" s="91"/>
      <c r="P185" s="255">
        <f>O185*H185</f>
        <v>0</v>
      </c>
      <c r="Q185" s="255">
        <v>0.0026556499999999999</v>
      </c>
      <c r="R185" s="255">
        <f>Q185*H185</f>
        <v>0.084980799999999995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171</v>
      </c>
      <c r="AT185" s="257" t="s">
        <v>166</v>
      </c>
      <c r="AU185" s="257" t="s">
        <v>92</v>
      </c>
      <c r="AY185" s="16" t="s">
        <v>164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6" t="s">
        <v>90</v>
      </c>
      <c r="BK185" s="258">
        <f>ROUND(I185*H185,2)</f>
        <v>0</v>
      </c>
      <c r="BL185" s="16" t="s">
        <v>171</v>
      </c>
      <c r="BM185" s="257" t="s">
        <v>303</v>
      </c>
    </row>
    <row r="186" s="2" customFormat="1" ht="21.75" customHeight="1">
      <c r="A186" s="38"/>
      <c r="B186" s="39"/>
      <c r="C186" s="274" t="s">
        <v>304</v>
      </c>
      <c r="D186" s="274" t="s">
        <v>191</v>
      </c>
      <c r="E186" s="275" t="s">
        <v>305</v>
      </c>
      <c r="F186" s="276" t="s">
        <v>306</v>
      </c>
      <c r="G186" s="277" t="s">
        <v>169</v>
      </c>
      <c r="H186" s="278">
        <v>4.7919999999999998</v>
      </c>
      <c r="I186" s="279"/>
      <c r="J186" s="280">
        <f>ROUND(I186*H186,2)</f>
        <v>0</v>
      </c>
      <c r="K186" s="276" t="s">
        <v>1</v>
      </c>
      <c r="L186" s="281"/>
      <c r="M186" s="282" t="s">
        <v>1</v>
      </c>
      <c r="N186" s="283" t="s">
        <v>48</v>
      </c>
      <c r="O186" s="91"/>
      <c r="P186" s="255">
        <f>O186*H186</f>
        <v>0</v>
      </c>
      <c r="Q186" s="255">
        <v>0.81499999999999995</v>
      </c>
      <c r="R186" s="255">
        <f>Q186*H186</f>
        <v>3.9054799999999994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195</v>
      </c>
      <c r="AT186" s="257" t="s">
        <v>191</v>
      </c>
      <c r="AU186" s="257" t="s">
        <v>92</v>
      </c>
      <c r="AY186" s="16" t="s">
        <v>164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90</v>
      </c>
      <c r="BK186" s="258">
        <f>ROUND(I186*H186,2)</f>
        <v>0</v>
      </c>
      <c r="BL186" s="16" t="s">
        <v>171</v>
      </c>
      <c r="BM186" s="257" t="s">
        <v>307</v>
      </c>
    </row>
    <row r="187" s="13" customFormat="1">
      <c r="A187" s="13"/>
      <c r="B187" s="259"/>
      <c r="C187" s="260"/>
      <c r="D187" s="261" t="s">
        <v>183</v>
      </c>
      <c r="E187" s="262" t="s">
        <v>1</v>
      </c>
      <c r="F187" s="263" t="s">
        <v>308</v>
      </c>
      <c r="G187" s="260"/>
      <c r="H187" s="264">
        <v>4.7919999999999998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183</v>
      </c>
      <c r="AU187" s="270" t="s">
        <v>92</v>
      </c>
      <c r="AV187" s="13" t="s">
        <v>92</v>
      </c>
      <c r="AW187" s="13" t="s">
        <v>39</v>
      </c>
      <c r="AX187" s="13" t="s">
        <v>90</v>
      </c>
      <c r="AY187" s="270" t="s">
        <v>164</v>
      </c>
    </row>
    <row r="188" s="2" customFormat="1" ht="16.5" customHeight="1">
      <c r="A188" s="38"/>
      <c r="B188" s="39"/>
      <c r="C188" s="274" t="s">
        <v>309</v>
      </c>
      <c r="D188" s="274" t="s">
        <v>191</v>
      </c>
      <c r="E188" s="275" t="s">
        <v>310</v>
      </c>
      <c r="F188" s="276" t="s">
        <v>311</v>
      </c>
      <c r="G188" s="277" t="s">
        <v>312</v>
      </c>
      <c r="H188" s="278">
        <v>0.64000000000000001</v>
      </c>
      <c r="I188" s="279"/>
      <c r="J188" s="280">
        <f>ROUND(I188*H188,2)</f>
        <v>0</v>
      </c>
      <c r="K188" s="276" t="s">
        <v>170</v>
      </c>
      <c r="L188" s="281"/>
      <c r="M188" s="282" t="s">
        <v>1</v>
      </c>
      <c r="N188" s="283" t="s">
        <v>48</v>
      </c>
      <c r="O188" s="91"/>
      <c r="P188" s="255">
        <f>O188*H188</f>
        <v>0</v>
      </c>
      <c r="Q188" s="255">
        <v>0.080100000000000005</v>
      </c>
      <c r="R188" s="255">
        <f>Q188*H188</f>
        <v>0.051264000000000004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195</v>
      </c>
      <c r="AT188" s="257" t="s">
        <v>191</v>
      </c>
      <c r="AU188" s="257" t="s">
        <v>92</v>
      </c>
      <c r="AY188" s="16" t="s">
        <v>164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6" t="s">
        <v>90</v>
      </c>
      <c r="BK188" s="258">
        <f>ROUND(I188*H188,2)</f>
        <v>0</v>
      </c>
      <c r="BL188" s="16" t="s">
        <v>171</v>
      </c>
      <c r="BM188" s="257" t="s">
        <v>313</v>
      </c>
    </row>
    <row r="189" s="13" customFormat="1">
      <c r="A189" s="13"/>
      <c r="B189" s="259"/>
      <c r="C189" s="260"/>
      <c r="D189" s="261" t="s">
        <v>183</v>
      </c>
      <c r="E189" s="262" t="s">
        <v>1</v>
      </c>
      <c r="F189" s="263" t="s">
        <v>314</v>
      </c>
      <c r="G189" s="260"/>
      <c r="H189" s="264">
        <v>0.64000000000000001</v>
      </c>
      <c r="I189" s="265"/>
      <c r="J189" s="260"/>
      <c r="K189" s="260"/>
      <c r="L189" s="266"/>
      <c r="M189" s="267"/>
      <c r="N189" s="268"/>
      <c r="O189" s="268"/>
      <c r="P189" s="268"/>
      <c r="Q189" s="268"/>
      <c r="R189" s="268"/>
      <c r="S189" s="268"/>
      <c r="T189" s="26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0" t="s">
        <v>183</v>
      </c>
      <c r="AU189" s="270" t="s">
        <v>92</v>
      </c>
      <c r="AV189" s="13" t="s">
        <v>92</v>
      </c>
      <c r="AW189" s="13" t="s">
        <v>39</v>
      </c>
      <c r="AX189" s="13" t="s">
        <v>90</v>
      </c>
      <c r="AY189" s="270" t="s">
        <v>164</v>
      </c>
    </row>
    <row r="190" s="2" customFormat="1" ht="21.75" customHeight="1">
      <c r="A190" s="38"/>
      <c r="B190" s="39"/>
      <c r="C190" s="246" t="s">
        <v>315</v>
      </c>
      <c r="D190" s="246" t="s">
        <v>166</v>
      </c>
      <c r="E190" s="247" t="s">
        <v>316</v>
      </c>
      <c r="F190" s="248" t="s">
        <v>317</v>
      </c>
      <c r="G190" s="249" t="s">
        <v>175</v>
      </c>
      <c r="H190" s="250">
        <v>2</v>
      </c>
      <c r="I190" s="251"/>
      <c r="J190" s="252">
        <f>ROUND(I190*H190,2)</f>
        <v>0</v>
      </c>
      <c r="K190" s="248" t="s">
        <v>170</v>
      </c>
      <c r="L190" s="44"/>
      <c r="M190" s="253" t="s">
        <v>1</v>
      </c>
      <c r="N190" s="254" t="s">
        <v>48</v>
      </c>
      <c r="O190" s="91"/>
      <c r="P190" s="255">
        <f>O190*H190</f>
        <v>0</v>
      </c>
      <c r="Q190" s="255">
        <v>0.00058299999999999997</v>
      </c>
      <c r="R190" s="255">
        <f>Q190*H190</f>
        <v>0.0011659999999999999</v>
      </c>
      <c r="S190" s="255">
        <v>0.16600000000000001</v>
      </c>
      <c r="T190" s="256">
        <f>S190*H190</f>
        <v>0.33200000000000002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171</v>
      </c>
      <c r="AT190" s="257" t="s">
        <v>166</v>
      </c>
      <c r="AU190" s="257" t="s">
        <v>92</v>
      </c>
      <c r="AY190" s="16" t="s">
        <v>164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90</v>
      </c>
      <c r="BK190" s="258">
        <f>ROUND(I190*H190,2)</f>
        <v>0</v>
      </c>
      <c r="BL190" s="16" t="s">
        <v>171</v>
      </c>
      <c r="BM190" s="257" t="s">
        <v>318</v>
      </c>
    </row>
    <row r="191" s="2" customFormat="1" ht="16.5" customHeight="1">
      <c r="A191" s="38"/>
      <c r="B191" s="39"/>
      <c r="C191" s="246" t="s">
        <v>319</v>
      </c>
      <c r="D191" s="246" t="s">
        <v>166</v>
      </c>
      <c r="E191" s="247" t="s">
        <v>320</v>
      </c>
      <c r="F191" s="248" t="s">
        <v>321</v>
      </c>
      <c r="G191" s="249" t="s">
        <v>175</v>
      </c>
      <c r="H191" s="250">
        <v>2</v>
      </c>
      <c r="I191" s="251"/>
      <c r="J191" s="252">
        <f>ROUND(I191*H191,2)</f>
        <v>0</v>
      </c>
      <c r="K191" s="248" t="s">
        <v>170</v>
      </c>
      <c r="L191" s="44"/>
      <c r="M191" s="253" t="s">
        <v>1</v>
      </c>
      <c r="N191" s="254" t="s">
        <v>48</v>
      </c>
      <c r="O191" s="91"/>
      <c r="P191" s="255">
        <f>O191*H191</f>
        <v>0</v>
      </c>
      <c r="Q191" s="255">
        <v>0.002124</v>
      </c>
      <c r="R191" s="255">
        <f>Q191*H191</f>
        <v>0.004248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171</v>
      </c>
      <c r="AT191" s="257" t="s">
        <v>166</v>
      </c>
      <c r="AU191" s="257" t="s">
        <v>92</v>
      </c>
      <c r="AY191" s="16" t="s">
        <v>164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6" t="s">
        <v>90</v>
      </c>
      <c r="BK191" s="258">
        <f>ROUND(I191*H191,2)</f>
        <v>0</v>
      </c>
      <c r="BL191" s="16" t="s">
        <v>171</v>
      </c>
      <c r="BM191" s="257" t="s">
        <v>322</v>
      </c>
    </row>
    <row r="192" s="2" customFormat="1" ht="16.5" customHeight="1">
      <c r="A192" s="38"/>
      <c r="B192" s="39"/>
      <c r="C192" s="246" t="s">
        <v>323</v>
      </c>
      <c r="D192" s="246" t="s">
        <v>166</v>
      </c>
      <c r="E192" s="247" t="s">
        <v>324</v>
      </c>
      <c r="F192" s="248" t="s">
        <v>325</v>
      </c>
      <c r="G192" s="249" t="s">
        <v>175</v>
      </c>
      <c r="H192" s="250">
        <v>2</v>
      </c>
      <c r="I192" s="251"/>
      <c r="J192" s="252">
        <f>ROUND(I192*H192,2)</f>
        <v>0</v>
      </c>
      <c r="K192" s="248" t="s">
        <v>170</v>
      </c>
      <c r="L192" s="44"/>
      <c r="M192" s="253" t="s">
        <v>1</v>
      </c>
      <c r="N192" s="254" t="s">
        <v>48</v>
      </c>
      <c r="O192" s="91"/>
      <c r="P192" s="255">
        <f>O192*H192</f>
        <v>0</v>
      </c>
      <c r="Q192" s="255">
        <v>0.0047451000000000004</v>
      </c>
      <c r="R192" s="255">
        <f>Q192*H192</f>
        <v>0.0094902000000000007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171</v>
      </c>
      <c r="AT192" s="257" t="s">
        <v>166</v>
      </c>
      <c r="AU192" s="257" t="s">
        <v>92</v>
      </c>
      <c r="AY192" s="16" t="s">
        <v>164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6" t="s">
        <v>90</v>
      </c>
      <c r="BK192" s="258">
        <f>ROUND(I192*H192,2)</f>
        <v>0</v>
      </c>
      <c r="BL192" s="16" t="s">
        <v>171</v>
      </c>
      <c r="BM192" s="257" t="s">
        <v>326</v>
      </c>
    </row>
    <row r="193" s="2" customFormat="1" ht="21.75" customHeight="1">
      <c r="A193" s="38"/>
      <c r="B193" s="39"/>
      <c r="C193" s="274" t="s">
        <v>327</v>
      </c>
      <c r="D193" s="274" t="s">
        <v>191</v>
      </c>
      <c r="E193" s="275" t="s">
        <v>328</v>
      </c>
      <c r="F193" s="276" t="s">
        <v>329</v>
      </c>
      <c r="G193" s="277" t="s">
        <v>169</v>
      </c>
      <c r="H193" s="278">
        <v>0.28799999999999998</v>
      </c>
      <c r="I193" s="279"/>
      <c r="J193" s="280">
        <f>ROUND(I193*H193,2)</f>
        <v>0</v>
      </c>
      <c r="K193" s="276" t="s">
        <v>1</v>
      </c>
      <c r="L193" s="281"/>
      <c r="M193" s="282" t="s">
        <v>1</v>
      </c>
      <c r="N193" s="283" t="s">
        <v>48</v>
      </c>
      <c r="O193" s="91"/>
      <c r="P193" s="255">
        <f>O193*H193</f>
        <v>0</v>
      </c>
      <c r="Q193" s="255">
        <v>0.81499999999999995</v>
      </c>
      <c r="R193" s="255">
        <f>Q193*H193</f>
        <v>0.23471999999999996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195</v>
      </c>
      <c r="AT193" s="257" t="s">
        <v>191</v>
      </c>
      <c r="AU193" s="257" t="s">
        <v>92</v>
      </c>
      <c r="AY193" s="16" t="s">
        <v>164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90</v>
      </c>
      <c r="BK193" s="258">
        <f>ROUND(I193*H193,2)</f>
        <v>0</v>
      </c>
      <c r="BL193" s="16" t="s">
        <v>171</v>
      </c>
      <c r="BM193" s="257" t="s">
        <v>330</v>
      </c>
    </row>
    <row r="194" s="13" customFormat="1">
      <c r="A194" s="13"/>
      <c r="B194" s="259"/>
      <c r="C194" s="260"/>
      <c r="D194" s="261" t="s">
        <v>183</v>
      </c>
      <c r="E194" s="262" t="s">
        <v>1</v>
      </c>
      <c r="F194" s="263" t="s">
        <v>331</v>
      </c>
      <c r="G194" s="260"/>
      <c r="H194" s="264">
        <v>0.28799999999999998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183</v>
      </c>
      <c r="AU194" s="270" t="s">
        <v>92</v>
      </c>
      <c r="AV194" s="13" t="s">
        <v>92</v>
      </c>
      <c r="AW194" s="13" t="s">
        <v>39</v>
      </c>
      <c r="AX194" s="13" t="s">
        <v>90</v>
      </c>
      <c r="AY194" s="270" t="s">
        <v>164</v>
      </c>
    </row>
    <row r="195" s="12" customFormat="1" ht="22.8" customHeight="1">
      <c r="A195" s="12"/>
      <c r="B195" s="230"/>
      <c r="C195" s="231"/>
      <c r="D195" s="232" t="s">
        <v>82</v>
      </c>
      <c r="E195" s="244" t="s">
        <v>198</v>
      </c>
      <c r="F195" s="244" t="s">
        <v>332</v>
      </c>
      <c r="G195" s="231"/>
      <c r="H195" s="231"/>
      <c r="I195" s="234"/>
      <c r="J195" s="245">
        <f>BK195</f>
        <v>0</v>
      </c>
      <c r="K195" s="231"/>
      <c r="L195" s="236"/>
      <c r="M195" s="237"/>
      <c r="N195" s="238"/>
      <c r="O195" s="238"/>
      <c r="P195" s="239">
        <f>P196</f>
        <v>0</v>
      </c>
      <c r="Q195" s="238"/>
      <c r="R195" s="239">
        <f>R196</f>
        <v>36.134999999999998</v>
      </c>
      <c r="S195" s="238"/>
      <c r="T195" s="240">
        <f>T196</f>
        <v>41.25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1" t="s">
        <v>90</v>
      </c>
      <c r="AT195" s="242" t="s">
        <v>82</v>
      </c>
      <c r="AU195" s="242" t="s">
        <v>90</v>
      </c>
      <c r="AY195" s="241" t="s">
        <v>164</v>
      </c>
      <c r="BK195" s="243">
        <f>BK196</f>
        <v>0</v>
      </c>
    </row>
    <row r="196" s="2" customFormat="1" ht="21.75" customHeight="1">
      <c r="A196" s="38"/>
      <c r="B196" s="39"/>
      <c r="C196" s="246" t="s">
        <v>333</v>
      </c>
      <c r="D196" s="246" t="s">
        <v>166</v>
      </c>
      <c r="E196" s="247" t="s">
        <v>334</v>
      </c>
      <c r="F196" s="248" t="s">
        <v>335</v>
      </c>
      <c r="G196" s="249" t="s">
        <v>181</v>
      </c>
      <c r="H196" s="250">
        <v>550</v>
      </c>
      <c r="I196" s="251"/>
      <c r="J196" s="252">
        <f>ROUND(I196*H196,2)</f>
        <v>0</v>
      </c>
      <c r="K196" s="248" t="s">
        <v>170</v>
      </c>
      <c r="L196" s="44"/>
      <c r="M196" s="253" t="s">
        <v>1</v>
      </c>
      <c r="N196" s="254" t="s">
        <v>48</v>
      </c>
      <c r="O196" s="91"/>
      <c r="P196" s="255">
        <f>O196*H196</f>
        <v>0</v>
      </c>
      <c r="Q196" s="255">
        <v>0.065699999999999995</v>
      </c>
      <c r="R196" s="255">
        <f>Q196*H196</f>
        <v>36.134999999999998</v>
      </c>
      <c r="S196" s="255">
        <v>0.074999999999999997</v>
      </c>
      <c r="T196" s="256">
        <f>S196*H196</f>
        <v>41.25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171</v>
      </c>
      <c r="AT196" s="257" t="s">
        <v>166</v>
      </c>
      <c r="AU196" s="257" t="s">
        <v>92</v>
      </c>
      <c r="AY196" s="16" t="s">
        <v>164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90</v>
      </c>
      <c r="BK196" s="258">
        <f>ROUND(I196*H196,2)</f>
        <v>0</v>
      </c>
      <c r="BL196" s="16" t="s">
        <v>171</v>
      </c>
      <c r="BM196" s="257" t="s">
        <v>336</v>
      </c>
    </row>
    <row r="197" s="12" customFormat="1" ht="22.8" customHeight="1">
      <c r="A197" s="12"/>
      <c r="B197" s="230"/>
      <c r="C197" s="231"/>
      <c r="D197" s="232" t="s">
        <v>82</v>
      </c>
      <c r="E197" s="244" t="s">
        <v>210</v>
      </c>
      <c r="F197" s="244" t="s">
        <v>337</v>
      </c>
      <c r="G197" s="231"/>
      <c r="H197" s="231"/>
      <c r="I197" s="234"/>
      <c r="J197" s="245">
        <f>BK197</f>
        <v>0</v>
      </c>
      <c r="K197" s="231"/>
      <c r="L197" s="236"/>
      <c r="M197" s="237"/>
      <c r="N197" s="238"/>
      <c r="O197" s="238"/>
      <c r="P197" s="239">
        <f>SUM(P198:P214)</f>
        <v>0</v>
      </c>
      <c r="Q197" s="238"/>
      <c r="R197" s="239">
        <f>SUM(R198:R214)</f>
        <v>0.045816255999999993</v>
      </c>
      <c r="S197" s="238"/>
      <c r="T197" s="240">
        <f>SUM(T198:T214)</f>
        <v>0.59687999999999986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1" t="s">
        <v>90</v>
      </c>
      <c r="AT197" s="242" t="s">
        <v>82</v>
      </c>
      <c r="AU197" s="242" t="s">
        <v>90</v>
      </c>
      <c r="AY197" s="241" t="s">
        <v>164</v>
      </c>
      <c r="BK197" s="243">
        <f>SUM(BK198:BK214)</f>
        <v>0</v>
      </c>
    </row>
    <row r="198" s="2" customFormat="1" ht="21.75" customHeight="1">
      <c r="A198" s="38"/>
      <c r="B198" s="39"/>
      <c r="C198" s="246" t="s">
        <v>338</v>
      </c>
      <c r="D198" s="246" t="s">
        <v>166</v>
      </c>
      <c r="E198" s="247" t="s">
        <v>339</v>
      </c>
      <c r="F198" s="248" t="s">
        <v>340</v>
      </c>
      <c r="G198" s="249" t="s">
        <v>245</v>
      </c>
      <c r="H198" s="250">
        <v>2238</v>
      </c>
      <c r="I198" s="251"/>
      <c r="J198" s="252">
        <f>ROUND(I198*H198,2)</f>
        <v>0</v>
      </c>
      <c r="K198" s="248" t="s">
        <v>170</v>
      </c>
      <c r="L198" s="44"/>
      <c r="M198" s="253" t="s">
        <v>1</v>
      </c>
      <c r="N198" s="254" t="s">
        <v>48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171</v>
      </c>
      <c r="AT198" s="257" t="s">
        <v>166</v>
      </c>
      <c r="AU198" s="257" t="s">
        <v>92</v>
      </c>
      <c r="AY198" s="16" t="s">
        <v>164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90</v>
      </c>
      <c r="BK198" s="258">
        <f>ROUND(I198*H198,2)</f>
        <v>0</v>
      </c>
      <c r="BL198" s="16" t="s">
        <v>171</v>
      </c>
      <c r="BM198" s="257" t="s">
        <v>341</v>
      </c>
    </row>
    <row r="199" s="13" customFormat="1">
      <c r="A199" s="13"/>
      <c r="B199" s="259"/>
      <c r="C199" s="260"/>
      <c r="D199" s="261" t="s">
        <v>183</v>
      </c>
      <c r="E199" s="262" t="s">
        <v>1</v>
      </c>
      <c r="F199" s="263" t="s">
        <v>342</v>
      </c>
      <c r="G199" s="260"/>
      <c r="H199" s="264">
        <v>1702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183</v>
      </c>
      <c r="AU199" s="270" t="s">
        <v>92</v>
      </c>
      <c r="AV199" s="13" t="s">
        <v>92</v>
      </c>
      <c r="AW199" s="13" t="s">
        <v>39</v>
      </c>
      <c r="AX199" s="13" t="s">
        <v>83</v>
      </c>
      <c r="AY199" s="270" t="s">
        <v>164</v>
      </c>
    </row>
    <row r="200" s="13" customFormat="1">
      <c r="A200" s="13"/>
      <c r="B200" s="259"/>
      <c r="C200" s="260"/>
      <c r="D200" s="261" t="s">
        <v>183</v>
      </c>
      <c r="E200" s="262" t="s">
        <v>1</v>
      </c>
      <c r="F200" s="263" t="s">
        <v>343</v>
      </c>
      <c r="G200" s="260"/>
      <c r="H200" s="264">
        <v>536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183</v>
      </c>
      <c r="AU200" s="270" t="s">
        <v>92</v>
      </c>
      <c r="AV200" s="13" t="s">
        <v>92</v>
      </c>
      <c r="AW200" s="13" t="s">
        <v>39</v>
      </c>
      <c r="AX200" s="13" t="s">
        <v>83</v>
      </c>
      <c r="AY200" s="270" t="s">
        <v>164</v>
      </c>
    </row>
    <row r="201" s="14" customFormat="1">
      <c r="A201" s="14"/>
      <c r="B201" s="284"/>
      <c r="C201" s="285"/>
      <c r="D201" s="261" t="s">
        <v>183</v>
      </c>
      <c r="E201" s="286" t="s">
        <v>1</v>
      </c>
      <c r="F201" s="287" t="s">
        <v>229</v>
      </c>
      <c r="G201" s="285"/>
      <c r="H201" s="288">
        <v>2238</v>
      </c>
      <c r="I201" s="289"/>
      <c r="J201" s="285"/>
      <c r="K201" s="285"/>
      <c r="L201" s="290"/>
      <c r="M201" s="291"/>
      <c r="N201" s="292"/>
      <c r="O201" s="292"/>
      <c r="P201" s="292"/>
      <c r="Q201" s="292"/>
      <c r="R201" s="292"/>
      <c r="S201" s="292"/>
      <c r="T201" s="29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4" t="s">
        <v>183</v>
      </c>
      <c r="AU201" s="294" t="s">
        <v>92</v>
      </c>
      <c r="AV201" s="14" t="s">
        <v>171</v>
      </c>
      <c r="AW201" s="14" t="s">
        <v>39</v>
      </c>
      <c r="AX201" s="14" t="s">
        <v>90</v>
      </c>
      <c r="AY201" s="294" t="s">
        <v>164</v>
      </c>
    </row>
    <row r="202" s="2" customFormat="1" ht="21.75" customHeight="1">
      <c r="A202" s="38"/>
      <c r="B202" s="39"/>
      <c r="C202" s="246" t="s">
        <v>344</v>
      </c>
      <c r="D202" s="246" t="s">
        <v>166</v>
      </c>
      <c r="E202" s="247" t="s">
        <v>345</v>
      </c>
      <c r="F202" s="248" t="s">
        <v>346</v>
      </c>
      <c r="G202" s="249" t="s">
        <v>245</v>
      </c>
      <c r="H202" s="250">
        <v>2238</v>
      </c>
      <c r="I202" s="251"/>
      <c r="J202" s="252">
        <f>ROUND(I202*H202,2)</f>
        <v>0</v>
      </c>
      <c r="K202" s="248" t="s">
        <v>170</v>
      </c>
      <c r="L202" s="44"/>
      <c r="M202" s="253" t="s">
        <v>1</v>
      </c>
      <c r="N202" s="254" t="s">
        <v>48</v>
      </c>
      <c r="O202" s="91"/>
      <c r="P202" s="255">
        <f>O202*H202</f>
        <v>0</v>
      </c>
      <c r="Q202" s="255">
        <v>1.7159999999999998E-05</v>
      </c>
      <c r="R202" s="255">
        <f>Q202*H202</f>
        <v>0.038404079999999993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171</v>
      </c>
      <c r="AT202" s="257" t="s">
        <v>166</v>
      </c>
      <c r="AU202" s="257" t="s">
        <v>92</v>
      </c>
      <c r="AY202" s="16" t="s">
        <v>164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90</v>
      </c>
      <c r="BK202" s="258">
        <f>ROUND(I202*H202,2)</f>
        <v>0</v>
      </c>
      <c r="BL202" s="16" t="s">
        <v>171</v>
      </c>
      <c r="BM202" s="257" t="s">
        <v>347</v>
      </c>
    </row>
    <row r="203" s="2" customFormat="1" ht="16.5" customHeight="1">
      <c r="A203" s="38"/>
      <c r="B203" s="39"/>
      <c r="C203" s="274" t="s">
        <v>348</v>
      </c>
      <c r="D203" s="274" t="s">
        <v>191</v>
      </c>
      <c r="E203" s="275" t="s">
        <v>349</v>
      </c>
      <c r="F203" s="276" t="s">
        <v>350</v>
      </c>
      <c r="G203" s="277" t="s">
        <v>194</v>
      </c>
      <c r="H203" s="278">
        <v>2.3500000000000001</v>
      </c>
      <c r="I203" s="279"/>
      <c r="J203" s="280">
        <f>ROUND(I203*H203,2)</f>
        <v>0</v>
      </c>
      <c r="K203" s="276" t="s">
        <v>1</v>
      </c>
      <c r="L203" s="281"/>
      <c r="M203" s="282" t="s">
        <v>1</v>
      </c>
      <c r="N203" s="283" t="s">
        <v>48</v>
      </c>
      <c r="O203" s="91"/>
      <c r="P203" s="255">
        <f>O203*H203</f>
        <v>0</v>
      </c>
      <c r="Q203" s="255">
        <v>0</v>
      </c>
      <c r="R203" s="255">
        <f>Q203*H203</f>
        <v>0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195</v>
      </c>
      <c r="AT203" s="257" t="s">
        <v>191</v>
      </c>
      <c r="AU203" s="257" t="s">
        <v>92</v>
      </c>
      <c r="AY203" s="16" t="s">
        <v>164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6" t="s">
        <v>90</v>
      </c>
      <c r="BK203" s="258">
        <f>ROUND(I203*H203,2)</f>
        <v>0</v>
      </c>
      <c r="BL203" s="16" t="s">
        <v>171</v>
      </c>
      <c r="BM203" s="257" t="s">
        <v>351</v>
      </c>
    </row>
    <row r="204" s="13" customFormat="1">
      <c r="A204" s="13"/>
      <c r="B204" s="259"/>
      <c r="C204" s="260"/>
      <c r="D204" s="261" t="s">
        <v>183</v>
      </c>
      <c r="E204" s="262" t="s">
        <v>1</v>
      </c>
      <c r="F204" s="263" t="s">
        <v>352</v>
      </c>
      <c r="G204" s="260"/>
      <c r="H204" s="264">
        <v>1.7869999999999999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183</v>
      </c>
      <c r="AU204" s="270" t="s">
        <v>92</v>
      </c>
      <c r="AV204" s="13" t="s">
        <v>92</v>
      </c>
      <c r="AW204" s="13" t="s">
        <v>39</v>
      </c>
      <c r="AX204" s="13" t="s">
        <v>83</v>
      </c>
      <c r="AY204" s="270" t="s">
        <v>164</v>
      </c>
    </row>
    <row r="205" s="13" customFormat="1">
      <c r="A205" s="13"/>
      <c r="B205" s="259"/>
      <c r="C205" s="260"/>
      <c r="D205" s="261" t="s">
        <v>183</v>
      </c>
      <c r="E205" s="262" t="s">
        <v>1</v>
      </c>
      <c r="F205" s="263" t="s">
        <v>353</v>
      </c>
      <c r="G205" s="260"/>
      <c r="H205" s="264">
        <v>0.56299999999999994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183</v>
      </c>
      <c r="AU205" s="270" t="s">
        <v>92</v>
      </c>
      <c r="AV205" s="13" t="s">
        <v>92</v>
      </c>
      <c r="AW205" s="13" t="s">
        <v>39</v>
      </c>
      <c r="AX205" s="13" t="s">
        <v>83</v>
      </c>
      <c r="AY205" s="270" t="s">
        <v>164</v>
      </c>
    </row>
    <row r="206" s="14" customFormat="1">
      <c r="A206" s="14"/>
      <c r="B206" s="284"/>
      <c r="C206" s="285"/>
      <c r="D206" s="261" t="s">
        <v>183</v>
      </c>
      <c r="E206" s="286" t="s">
        <v>1</v>
      </c>
      <c r="F206" s="287" t="s">
        <v>229</v>
      </c>
      <c r="G206" s="285"/>
      <c r="H206" s="288">
        <v>2.3500000000000001</v>
      </c>
      <c r="I206" s="289"/>
      <c r="J206" s="285"/>
      <c r="K206" s="285"/>
      <c r="L206" s="290"/>
      <c r="M206" s="291"/>
      <c r="N206" s="292"/>
      <c r="O206" s="292"/>
      <c r="P206" s="292"/>
      <c r="Q206" s="292"/>
      <c r="R206" s="292"/>
      <c r="S206" s="292"/>
      <c r="T206" s="29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94" t="s">
        <v>183</v>
      </c>
      <c r="AU206" s="294" t="s">
        <v>92</v>
      </c>
      <c r="AV206" s="14" t="s">
        <v>171</v>
      </c>
      <c r="AW206" s="14" t="s">
        <v>39</v>
      </c>
      <c r="AX206" s="14" t="s">
        <v>90</v>
      </c>
      <c r="AY206" s="294" t="s">
        <v>164</v>
      </c>
    </row>
    <row r="207" s="2" customFormat="1" ht="21.75" customHeight="1">
      <c r="A207" s="38"/>
      <c r="B207" s="39"/>
      <c r="C207" s="246" t="s">
        <v>354</v>
      </c>
      <c r="D207" s="246" t="s">
        <v>166</v>
      </c>
      <c r="E207" s="247" t="s">
        <v>355</v>
      </c>
      <c r="F207" s="248" t="s">
        <v>356</v>
      </c>
      <c r="G207" s="249" t="s">
        <v>175</v>
      </c>
      <c r="H207" s="250">
        <v>464</v>
      </c>
      <c r="I207" s="251"/>
      <c r="J207" s="252">
        <f>ROUND(I207*H207,2)</f>
        <v>0</v>
      </c>
      <c r="K207" s="248" t="s">
        <v>170</v>
      </c>
      <c r="L207" s="44"/>
      <c r="M207" s="253" t="s">
        <v>1</v>
      </c>
      <c r="N207" s="254" t="s">
        <v>48</v>
      </c>
      <c r="O207" s="91"/>
      <c r="P207" s="255">
        <f>O207*H207</f>
        <v>0</v>
      </c>
      <c r="Q207" s="255">
        <v>1.0000000000000001E-05</v>
      </c>
      <c r="R207" s="255">
        <f>Q207*H207</f>
        <v>0.00464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171</v>
      </c>
      <c r="AT207" s="257" t="s">
        <v>166</v>
      </c>
      <c r="AU207" s="257" t="s">
        <v>92</v>
      </c>
      <c r="AY207" s="16" t="s">
        <v>164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90</v>
      </c>
      <c r="BK207" s="258">
        <f>ROUND(I207*H207,2)</f>
        <v>0</v>
      </c>
      <c r="BL207" s="16" t="s">
        <v>171</v>
      </c>
      <c r="BM207" s="257" t="s">
        <v>357</v>
      </c>
    </row>
    <row r="208" s="2" customFormat="1" ht="21.75" customHeight="1">
      <c r="A208" s="38"/>
      <c r="B208" s="39"/>
      <c r="C208" s="246" t="s">
        <v>358</v>
      </c>
      <c r="D208" s="246" t="s">
        <v>166</v>
      </c>
      <c r="E208" s="247" t="s">
        <v>359</v>
      </c>
      <c r="F208" s="248" t="s">
        <v>360</v>
      </c>
      <c r="G208" s="249" t="s">
        <v>181</v>
      </c>
      <c r="H208" s="250">
        <v>202</v>
      </c>
      <c r="I208" s="251"/>
      <c r="J208" s="252">
        <f>ROUND(I208*H208,2)</f>
        <v>0</v>
      </c>
      <c r="K208" s="248" t="s">
        <v>1</v>
      </c>
      <c r="L208" s="44"/>
      <c r="M208" s="253" t="s">
        <v>1</v>
      </c>
      <c r="N208" s="254" t="s">
        <v>48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171</v>
      </c>
      <c r="AT208" s="257" t="s">
        <v>166</v>
      </c>
      <c r="AU208" s="257" t="s">
        <v>92</v>
      </c>
      <c r="AY208" s="16" t="s">
        <v>164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6" t="s">
        <v>90</v>
      </c>
      <c r="BK208" s="258">
        <f>ROUND(I208*H208,2)</f>
        <v>0</v>
      </c>
      <c r="BL208" s="16" t="s">
        <v>171</v>
      </c>
      <c r="BM208" s="257" t="s">
        <v>361</v>
      </c>
    </row>
    <row r="209" s="13" customFormat="1">
      <c r="A209" s="13"/>
      <c r="B209" s="259"/>
      <c r="C209" s="260"/>
      <c r="D209" s="261" t="s">
        <v>183</v>
      </c>
      <c r="E209" s="262" t="s">
        <v>1</v>
      </c>
      <c r="F209" s="263" t="s">
        <v>362</v>
      </c>
      <c r="G209" s="260"/>
      <c r="H209" s="264">
        <v>202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183</v>
      </c>
      <c r="AU209" s="270" t="s">
        <v>92</v>
      </c>
      <c r="AV209" s="13" t="s">
        <v>92</v>
      </c>
      <c r="AW209" s="13" t="s">
        <v>39</v>
      </c>
      <c r="AX209" s="13" t="s">
        <v>90</v>
      </c>
      <c r="AY209" s="270" t="s">
        <v>164</v>
      </c>
    </row>
    <row r="210" s="2" customFormat="1" ht="21.75" customHeight="1">
      <c r="A210" s="38"/>
      <c r="B210" s="39"/>
      <c r="C210" s="246" t="s">
        <v>28</v>
      </c>
      <c r="D210" s="246" t="s">
        <v>166</v>
      </c>
      <c r="E210" s="247" t="s">
        <v>363</v>
      </c>
      <c r="F210" s="248" t="s">
        <v>364</v>
      </c>
      <c r="G210" s="249" t="s">
        <v>181</v>
      </c>
      <c r="H210" s="250">
        <v>5656</v>
      </c>
      <c r="I210" s="251"/>
      <c r="J210" s="252">
        <f>ROUND(I210*H210,2)</f>
        <v>0</v>
      </c>
      <c r="K210" s="248" t="s">
        <v>1</v>
      </c>
      <c r="L210" s="44"/>
      <c r="M210" s="253" t="s">
        <v>1</v>
      </c>
      <c r="N210" s="254" t="s">
        <v>48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171</v>
      </c>
      <c r="AT210" s="257" t="s">
        <v>166</v>
      </c>
      <c r="AU210" s="257" t="s">
        <v>92</v>
      </c>
      <c r="AY210" s="16" t="s">
        <v>164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6" t="s">
        <v>90</v>
      </c>
      <c r="BK210" s="258">
        <f>ROUND(I210*H210,2)</f>
        <v>0</v>
      </c>
      <c r="BL210" s="16" t="s">
        <v>171</v>
      </c>
      <c r="BM210" s="257" t="s">
        <v>365</v>
      </c>
    </row>
    <row r="211" s="13" customFormat="1">
      <c r="A211" s="13"/>
      <c r="B211" s="259"/>
      <c r="C211" s="260"/>
      <c r="D211" s="261" t="s">
        <v>183</v>
      </c>
      <c r="E211" s="262" t="s">
        <v>1</v>
      </c>
      <c r="F211" s="263" t="s">
        <v>366</v>
      </c>
      <c r="G211" s="260"/>
      <c r="H211" s="264">
        <v>5656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183</v>
      </c>
      <c r="AU211" s="270" t="s">
        <v>92</v>
      </c>
      <c r="AV211" s="13" t="s">
        <v>92</v>
      </c>
      <c r="AW211" s="13" t="s">
        <v>39</v>
      </c>
      <c r="AX211" s="13" t="s">
        <v>90</v>
      </c>
      <c r="AY211" s="270" t="s">
        <v>164</v>
      </c>
    </row>
    <row r="212" s="2" customFormat="1" ht="21.75" customHeight="1">
      <c r="A212" s="38"/>
      <c r="B212" s="39"/>
      <c r="C212" s="246" t="s">
        <v>367</v>
      </c>
      <c r="D212" s="246" t="s">
        <v>166</v>
      </c>
      <c r="E212" s="247" t="s">
        <v>368</v>
      </c>
      <c r="F212" s="248" t="s">
        <v>369</v>
      </c>
      <c r="G212" s="249" t="s">
        <v>181</v>
      </c>
      <c r="H212" s="250">
        <v>202</v>
      </c>
      <c r="I212" s="251"/>
      <c r="J212" s="252">
        <f>ROUND(I212*H212,2)</f>
        <v>0</v>
      </c>
      <c r="K212" s="248" t="s">
        <v>1</v>
      </c>
      <c r="L212" s="44"/>
      <c r="M212" s="253" t="s">
        <v>1</v>
      </c>
      <c r="N212" s="254" t="s">
        <v>48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171</v>
      </c>
      <c r="AT212" s="257" t="s">
        <v>166</v>
      </c>
      <c r="AU212" s="257" t="s">
        <v>92</v>
      </c>
      <c r="AY212" s="16" t="s">
        <v>164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6" t="s">
        <v>90</v>
      </c>
      <c r="BK212" s="258">
        <f>ROUND(I212*H212,2)</f>
        <v>0</v>
      </c>
      <c r="BL212" s="16" t="s">
        <v>171</v>
      </c>
      <c r="BM212" s="257" t="s">
        <v>370</v>
      </c>
    </row>
    <row r="213" s="2" customFormat="1" ht="16.5" customHeight="1">
      <c r="A213" s="38"/>
      <c r="B213" s="39"/>
      <c r="C213" s="246" t="s">
        <v>371</v>
      </c>
      <c r="D213" s="246" t="s">
        <v>166</v>
      </c>
      <c r="E213" s="247" t="s">
        <v>372</v>
      </c>
      <c r="F213" s="248" t="s">
        <v>373</v>
      </c>
      <c r="G213" s="249" t="s">
        <v>374</v>
      </c>
      <c r="H213" s="250">
        <v>33.159999999999997</v>
      </c>
      <c r="I213" s="251"/>
      <c r="J213" s="252">
        <f>ROUND(I213*H213,2)</f>
        <v>0</v>
      </c>
      <c r="K213" s="248" t="s">
        <v>170</v>
      </c>
      <c r="L213" s="44"/>
      <c r="M213" s="253" t="s">
        <v>1</v>
      </c>
      <c r="N213" s="254" t="s">
        <v>48</v>
      </c>
      <c r="O213" s="91"/>
      <c r="P213" s="255">
        <f>O213*H213</f>
        <v>0</v>
      </c>
      <c r="Q213" s="255">
        <v>8.3599999999999999E-05</v>
      </c>
      <c r="R213" s="255">
        <f>Q213*H213</f>
        <v>0.0027721759999999999</v>
      </c>
      <c r="S213" s="255">
        <v>0.017999999999999999</v>
      </c>
      <c r="T213" s="256">
        <f>S213*H213</f>
        <v>0.59687999999999986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171</v>
      </c>
      <c r="AT213" s="257" t="s">
        <v>166</v>
      </c>
      <c r="AU213" s="257" t="s">
        <v>92</v>
      </c>
      <c r="AY213" s="16" t="s">
        <v>164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6" t="s">
        <v>90</v>
      </c>
      <c r="BK213" s="258">
        <f>ROUND(I213*H213,2)</f>
        <v>0</v>
      </c>
      <c r="BL213" s="16" t="s">
        <v>171</v>
      </c>
      <c r="BM213" s="257" t="s">
        <v>375</v>
      </c>
    </row>
    <row r="214" s="13" customFormat="1">
      <c r="A214" s="13"/>
      <c r="B214" s="259"/>
      <c r="C214" s="260"/>
      <c r="D214" s="261" t="s">
        <v>183</v>
      </c>
      <c r="E214" s="262" t="s">
        <v>1</v>
      </c>
      <c r="F214" s="263" t="s">
        <v>376</v>
      </c>
      <c r="G214" s="260"/>
      <c r="H214" s="264">
        <v>33.159999999999997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183</v>
      </c>
      <c r="AU214" s="270" t="s">
        <v>92</v>
      </c>
      <c r="AV214" s="13" t="s">
        <v>92</v>
      </c>
      <c r="AW214" s="13" t="s">
        <v>39</v>
      </c>
      <c r="AX214" s="13" t="s">
        <v>90</v>
      </c>
      <c r="AY214" s="270" t="s">
        <v>164</v>
      </c>
    </row>
    <row r="215" s="12" customFormat="1" ht="22.8" customHeight="1">
      <c r="A215" s="12"/>
      <c r="B215" s="230"/>
      <c r="C215" s="231"/>
      <c r="D215" s="232" t="s">
        <v>82</v>
      </c>
      <c r="E215" s="244" t="s">
        <v>377</v>
      </c>
      <c r="F215" s="244" t="s">
        <v>378</v>
      </c>
      <c r="G215" s="231"/>
      <c r="H215" s="231"/>
      <c r="I215" s="234"/>
      <c r="J215" s="245">
        <f>BK215</f>
        <v>0</v>
      </c>
      <c r="K215" s="231"/>
      <c r="L215" s="236"/>
      <c r="M215" s="237"/>
      <c r="N215" s="238"/>
      <c r="O215" s="238"/>
      <c r="P215" s="239">
        <f>SUM(P216:P235)</f>
        <v>0</v>
      </c>
      <c r="Q215" s="238"/>
      <c r="R215" s="239">
        <f>SUM(R216:R235)</f>
        <v>0</v>
      </c>
      <c r="S215" s="238"/>
      <c r="T215" s="240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1" t="s">
        <v>90</v>
      </c>
      <c r="AT215" s="242" t="s">
        <v>82</v>
      </c>
      <c r="AU215" s="242" t="s">
        <v>90</v>
      </c>
      <c r="AY215" s="241" t="s">
        <v>164</v>
      </c>
      <c r="BK215" s="243">
        <f>SUM(BK216:BK235)</f>
        <v>0</v>
      </c>
    </row>
    <row r="216" s="2" customFormat="1" ht="16.5" customHeight="1">
      <c r="A216" s="38"/>
      <c r="B216" s="39"/>
      <c r="C216" s="246" t="s">
        <v>379</v>
      </c>
      <c r="D216" s="246" t="s">
        <v>166</v>
      </c>
      <c r="E216" s="247" t="s">
        <v>380</v>
      </c>
      <c r="F216" s="248" t="s">
        <v>381</v>
      </c>
      <c r="G216" s="249" t="s">
        <v>175</v>
      </c>
      <c r="H216" s="250">
        <v>23</v>
      </c>
      <c r="I216" s="251"/>
      <c r="J216" s="252">
        <f>ROUND(I216*H216,2)</f>
        <v>0</v>
      </c>
      <c r="K216" s="248" t="s">
        <v>170</v>
      </c>
      <c r="L216" s="44"/>
      <c r="M216" s="253" t="s">
        <v>1</v>
      </c>
      <c r="N216" s="254" t="s">
        <v>48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171</v>
      </c>
      <c r="AT216" s="257" t="s">
        <v>166</v>
      </c>
      <c r="AU216" s="257" t="s">
        <v>92</v>
      </c>
      <c r="AY216" s="16" t="s">
        <v>164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6" t="s">
        <v>90</v>
      </c>
      <c r="BK216" s="258">
        <f>ROUND(I216*H216,2)</f>
        <v>0</v>
      </c>
      <c r="BL216" s="16" t="s">
        <v>171</v>
      </c>
      <c r="BM216" s="257" t="s">
        <v>382</v>
      </c>
    </row>
    <row r="217" s="13" customFormat="1">
      <c r="A217" s="13"/>
      <c r="B217" s="259"/>
      <c r="C217" s="260"/>
      <c r="D217" s="261" t="s">
        <v>183</v>
      </c>
      <c r="E217" s="262" t="s">
        <v>1</v>
      </c>
      <c r="F217" s="263" t="s">
        <v>383</v>
      </c>
      <c r="G217" s="260"/>
      <c r="H217" s="264">
        <v>23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183</v>
      </c>
      <c r="AU217" s="270" t="s">
        <v>92</v>
      </c>
      <c r="AV217" s="13" t="s">
        <v>92</v>
      </c>
      <c r="AW217" s="13" t="s">
        <v>39</v>
      </c>
      <c r="AX217" s="13" t="s">
        <v>90</v>
      </c>
      <c r="AY217" s="270" t="s">
        <v>164</v>
      </c>
    </row>
    <row r="218" s="2" customFormat="1" ht="21.75" customHeight="1">
      <c r="A218" s="38"/>
      <c r="B218" s="39"/>
      <c r="C218" s="246" t="s">
        <v>384</v>
      </c>
      <c r="D218" s="246" t="s">
        <v>166</v>
      </c>
      <c r="E218" s="247" t="s">
        <v>385</v>
      </c>
      <c r="F218" s="248" t="s">
        <v>386</v>
      </c>
      <c r="G218" s="249" t="s">
        <v>194</v>
      </c>
      <c r="H218" s="250">
        <v>3.8180000000000001</v>
      </c>
      <c r="I218" s="251"/>
      <c r="J218" s="252">
        <f>ROUND(I218*H218,2)</f>
        <v>0</v>
      </c>
      <c r="K218" s="248" t="s">
        <v>170</v>
      </c>
      <c r="L218" s="44"/>
      <c r="M218" s="253" t="s">
        <v>1</v>
      </c>
      <c r="N218" s="254" t="s">
        <v>48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171</v>
      </c>
      <c r="AT218" s="257" t="s">
        <v>166</v>
      </c>
      <c r="AU218" s="257" t="s">
        <v>92</v>
      </c>
      <c r="AY218" s="16" t="s">
        <v>164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6" t="s">
        <v>90</v>
      </c>
      <c r="BK218" s="258">
        <f>ROUND(I218*H218,2)</f>
        <v>0</v>
      </c>
      <c r="BL218" s="16" t="s">
        <v>171</v>
      </c>
      <c r="BM218" s="257" t="s">
        <v>387</v>
      </c>
    </row>
    <row r="219" s="13" customFormat="1">
      <c r="A219" s="13"/>
      <c r="B219" s="259"/>
      <c r="C219" s="260"/>
      <c r="D219" s="261" t="s">
        <v>183</v>
      </c>
      <c r="E219" s="262" t="s">
        <v>1</v>
      </c>
      <c r="F219" s="263" t="s">
        <v>388</v>
      </c>
      <c r="G219" s="260"/>
      <c r="H219" s="264">
        <v>3.8180000000000001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183</v>
      </c>
      <c r="AU219" s="270" t="s">
        <v>92</v>
      </c>
      <c r="AV219" s="13" t="s">
        <v>92</v>
      </c>
      <c r="AW219" s="13" t="s">
        <v>39</v>
      </c>
      <c r="AX219" s="13" t="s">
        <v>90</v>
      </c>
      <c r="AY219" s="270" t="s">
        <v>164</v>
      </c>
    </row>
    <row r="220" s="2" customFormat="1" ht="21.75" customHeight="1">
      <c r="A220" s="38"/>
      <c r="B220" s="39"/>
      <c r="C220" s="246" t="s">
        <v>389</v>
      </c>
      <c r="D220" s="246" t="s">
        <v>166</v>
      </c>
      <c r="E220" s="247" t="s">
        <v>390</v>
      </c>
      <c r="F220" s="248" t="s">
        <v>391</v>
      </c>
      <c r="G220" s="249" t="s">
        <v>194</v>
      </c>
      <c r="H220" s="250">
        <v>16.962</v>
      </c>
      <c r="I220" s="251"/>
      <c r="J220" s="252">
        <f>ROUND(I220*H220,2)</f>
        <v>0</v>
      </c>
      <c r="K220" s="248" t="s">
        <v>170</v>
      </c>
      <c r="L220" s="44"/>
      <c r="M220" s="253" t="s">
        <v>1</v>
      </c>
      <c r="N220" s="254" t="s">
        <v>48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171</v>
      </c>
      <c r="AT220" s="257" t="s">
        <v>166</v>
      </c>
      <c r="AU220" s="257" t="s">
        <v>92</v>
      </c>
      <c r="AY220" s="16" t="s">
        <v>164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6" t="s">
        <v>90</v>
      </c>
      <c r="BK220" s="258">
        <f>ROUND(I220*H220,2)</f>
        <v>0</v>
      </c>
      <c r="BL220" s="16" t="s">
        <v>171</v>
      </c>
      <c r="BM220" s="257" t="s">
        <v>392</v>
      </c>
    </row>
    <row r="221" s="13" customFormat="1">
      <c r="A221" s="13"/>
      <c r="B221" s="259"/>
      <c r="C221" s="260"/>
      <c r="D221" s="261" t="s">
        <v>183</v>
      </c>
      <c r="E221" s="262" t="s">
        <v>1</v>
      </c>
      <c r="F221" s="263" t="s">
        <v>393</v>
      </c>
      <c r="G221" s="260"/>
      <c r="H221" s="264">
        <v>16.962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183</v>
      </c>
      <c r="AU221" s="270" t="s">
        <v>92</v>
      </c>
      <c r="AV221" s="13" t="s">
        <v>92</v>
      </c>
      <c r="AW221" s="13" t="s">
        <v>39</v>
      </c>
      <c r="AX221" s="13" t="s">
        <v>90</v>
      </c>
      <c r="AY221" s="270" t="s">
        <v>164</v>
      </c>
    </row>
    <row r="222" s="2" customFormat="1" ht="16.5" customHeight="1">
      <c r="A222" s="38"/>
      <c r="B222" s="39"/>
      <c r="C222" s="246" t="s">
        <v>394</v>
      </c>
      <c r="D222" s="246" t="s">
        <v>166</v>
      </c>
      <c r="E222" s="247" t="s">
        <v>395</v>
      </c>
      <c r="F222" s="248" t="s">
        <v>396</v>
      </c>
      <c r="G222" s="249" t="s">
        <v>194</v>
      </c>
      <c r="H222" s="250">
        <v>339.24000000000001</v>
      </c>
      <c r="I222" s="251"/>
      <c r="J222" s="252">
        <f>ROUND(I222*H222,2)</f>
        <v>0</v>
      </c>
      <c r="K222" s="248" t="s">
        <v>170</v>
      </c>
      <c r="L222" s="44"/>
      <c r="M222" s="253" t="s">
        <v>1</v>
      </c>
      <c r="N222" s="254" t="s">
        <v>48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171</v>
      </c>
      <c r="AT222" s="257" t="s">
        <v>166</v>
      </c>
      <c r="AU222" s="257" t="s">
        <v>92</v>
      </c>
      <c r="AY222" s="16" t="s">
        <v>164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90</v>
      </c>
      <c r="BK222" s="258">
        <f>ROUND(I222*H222,2)</f>
        <v>0</v>
      </c>
      <c r="BL222" s="16" t="s">
        <v>171</v>
      </c>
      <c r="BM222" s="257" t="s">
        <v>397</v>
      </c>
    </row>
    <row r="223" s="2" customFormat="1">
      <c r="A223" s="38"/>
      <c r="B223" s="39"/>
      <c r="C223" s="40"/>
      <c r="D223" s="261" t="s">
        <v>188</v>
      </c>
      <c r="E223" s="40"/>
      <c r="F223" s="271" t="s">
        <v>398</v>
      </c>
      <c r="G223" s="40"/>
      <c r="H223" s="40"/>
      <c r="I223" s="154"/>
      <c r="J223" s="40"/>
      <c r="K223" s="40"/>
      <c r="L223" s="44"/>
      <c r="M223" s="272"/>
      <c r="N223" s="27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6" t="s">
        <v>188</v>
      </c>
      <c r="AU223" s="16" t="s">
        <v>92</v>
      </c>
    </row>
    <row r="224" s="13" customFormat="1">
      <c r="A224" s="13"/>
      <c r="B224" s="259"/>
      <c r="C224" s="260"/>
      <c r="D224" s="261" t="s">
        <v>183</v>
      </c>
      <c r="E224" s="262" t="s">
        <v>1</v>
      </c>
      <c r="F224" s="263" t="s">
        <v>399</v>
      </c>
      <c r="G224" s="260"/>
      <c r="H224" s="264">
        <v>339.24000000000001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183</v>
      </c>
      <c r="AU224" s="270" t="s">
        <v>92</v>
      </c>
      <c r="AV224" s="13" t="s">
        <v>92</v>
      </c>
      <c r="AW224" s="13" t="s">
        <v>39</v>
      </c>
      <c r="AX224" s="13" t="s">
        <v>90</v>
      </c>
      <c r="AY224" s="270" t="s">
        <v>164</v>
      </c>
    </row>
    <row r="225" s="2" customFormat="1" ht="21.75" customHeight="1">
      <c r="A225" s="38"/>
      <c r="B225" s="39"/>
      <c r="C225" s="246" t="s">
        <v>400</v>
      </c>
      <c r="D225" s="246" t="s">
        <v>166</v>
      </c>
      <c r="E225" s="247" t="s">
        <v>401</v>
      </c>
      <c r="F225" s="248" t="s">
        <v>402</v>
      </c>
      <c r="G225" s="249" t="s">
        <v>194</v>
      </c>
      <c r="H225" s="250">
        <v>16.962</v>
      </c>
      <c r="I225" s="251"/>
      <c r="J225" s="252">
        <f>ROUND(I225*H225,2)</f>
        <v>0</v>
      </c>
      <c r="K225" s="248" t="s">
        <v>170</v>
      </c>
      <c r="L225" s="44"/>
      <c r="M225" s="253" t="s">
        <v>1</v>
      </c>
      <c r="N225" s="254" t="s">
        <v>48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171</v>
      </c>
      <c r="AT225" s="257" t="s">
        <v>166</v>
      </c>
      <c r="AU225" s="257" t="s">
        <v>92</v>
      </c>
      <c r="AY225" s="16" t="s">
        <v>164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6" t="s">
        <v>90</v>
      </c>
      <c r="BK225" s="258">
        <f>ROUND(I225*H225,2)</f>
        <v>0</v>
      </c>
      <c r="BL225" s="16" t="s">
        <v>171</v>
      </c>
      <c r="BM225" s="257" t="s">
        <v>403</v>
      </c>
    </row>
    <row r="226" s="2" customFormat="1" ht="21.75" customHeight="1">
      <c r="A226" s="38"/>
      <c r="B226" s="39"/>
      <c r="C226" s="246" t="s">
        <v>404</v>
      </c>
      <c r="D226" s="246" t="s">
        <v>166</v>
      </c>
      <c r="E226" s="247" t="s">
        <v>405</v>
      </c>
      <c r="F226" s="248" t="s">
        <v>406</v>
      </c>
      <c r="G226" s="249" t="s">
        <v>194</v>
      </c>
      <c r="H226" s="250">
        <v>73.825999999999993</v>
      </c>
      <c r="I226" s="251"/>
      <c r="J226" s="252">
        <f>ROUND(I226*H226,2)</f>
        <v>0</v>
      </c>
      <c r="K226" s="248" t="s">
        <v>407</v>
      </c>
      <c r="L226" s="44"/>
      <c r="M226" s="253" t="s">
        <v>1</v>
      </c>
      <c r="N226" s="254" t="s">
        <v>48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171</v>
      </c>
      <c r="AT226" s="257" t="s">
        <v>166</v>
      </c>
      <c r="AU226" s="257" t="s">
        <v>92</v>
      </c>
      <c r="AY226" s="16" t="s">
        <v>164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6" t="s">
        <v>90</v>
      </c>
      <c r="BK226" s="258">
        <f>ROUND(I226*H226,2)</f>
        <v>0</v>
      </c>
      <c r="BL226" s="16" t="s">
        <v>171</v>
      </c>
      <c r="BM226" s="257" t="s">
        <v>408</v>
      </c>
    </row>
    <row r="227" s="13" customFormat="1">
      <c r="A227" s="13"/>
      <c r="B227" s="259"/>
      <c r="C227" s="260"/>
      <c r="D227" s="261" t="s">
        <v>183</v>
      </c>
      <c r="E227" s="262" t="s">
        <v>1</v>
      </c>
      <c r="F227" s="263" t="s">
        <v>409</v>
      </c>
      <c r="G227" s="260"/>
      <c r="H227" s="264">
        <v>72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183</v>
      </c>
      <c r="AU227" s="270" t="s">
        <v>92</v>
      </c>
      <c r="AV227" s="13" t="s">
        <v>92</v>
      </c>
      <c r="AW227" s="13" t="s">
        <v>39</v>
      </c>
      <c r="AX227" s="13" t="s">
        <v>83</v>
      </c>
      <c r="AY227" s="270" t="s">
        <v>164</v>
      </c>
    </row>
    <row r="228" s="13" customFormat="1">
      <c r="A228" s="13"/>
      <c r="B228" s="259"/>
      <c r="C228" s="260"/>
      <c r="D228" s="261" t="s">
        <v>183</v>
      </c>
      <c r="E228" s="262" t="s">
        <v>1</v>
      </c>
      <c r="F228" s="263" t="s">
        <v>410</v>
      </c>
      <c r="G228" s="260"/>
      <c r="H228" s="264">
        <v>1.8260000000000001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183</v>
      </c>
      <c r="AU228" s="270" t="s">
        <v>92</v>
      </c>
      <c r="AV228" s="13" t="s">
        <v>92</v>
      </c>
      <c r="AW228" s="13" t="s">
        <v>39</v>
      </c>
      <c r="AX228" s="13" t="s">
        <v>83</v>
      </c>
      <c r="AY228" s="270" t="s">
        <v>164</v>
      </c>
    </row>
    <row r="229" s="14" customFormat="1">
      <c r="A229" s="14"/>
      <c r="B229" s="284"/>
      <c r="C229" s="285"/>
      <c r="D229" s="261" t="s">
        <v>183</v>
      </c>
      <c r="E229" s="286" t="s">
        <v>1</v>
      </c>
      <c r="F229" s="287" t="s">
        <v>229</v>
      </c>
      <c r="G229" s="285"/>
      <c r="H229" s="288">
        <v>73.825999999999993</v>
      </c>
      <c r="I229" s="289"/>
      <c r="J229" s="285"/>
      <c r="K229" s="285"/>
      <c r="L229" s="290"/>
      <c r="M229" s="291"/>
      <c r="N229" s="292"/>
      <c r="O229" s="292"/>
      <c r="P229" s="292"/>
      <c r="Q229" s="292"/>
      <c r="R229" s="292"/>
      <c r="S229" s="292"/>
      <c r="T229" s="29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4" t="s">
        <v>183</v>
      </c>
      <c r="AU229" s="294" t="s">
        <v>92</v>
      </c>
      <c r="AV229" s="14" t="s">
        <v>171</v>
      </c>
      <c r="AW229" s="14" t="s">
        <v>39</v>
      </c>
      <c r="AX229" s="14" t="s">
        <v>90</v>
      </c>
      <c r="AY229" s="294" t="s">
        <v>164</v>
      </c>
    </row>
    <row r="230" s="2" customFormat="1" ht="21.75" customHeight="1">
      <c r="A230" s="38"/>
      <c r="B230" s="39"/>
      <c r="C230" s="246" t="s">
        <v>411</v>
      </c>
      <c r="D230" s="246" t="s">
        <v>166</v>
      </c>
      <c r="E230" s="247" t="s">
        <v>412</v>
      </c>
      <c r="F230" s="248" t="s">
        <v>413</v>
      </c>
      <c r="G230" s="249" t="s">
        <v>194</v>
      </c>
      <c r="H230" s="250">
        <v>4365.6499999999996</v>
      </c>
      <c r="I230" s="251"/>
      <c r="J230" s="252">
        <f>ROUND(I230*H230,2)</f>
        <v>0</v>
      </c>
      <c r="K230" s="248" t="s">
        <v>407</v>
      </c>
      <c r="L230" s="44"/>
      <c r="M230" s="253" t="s">
        <v>1</v>
      </c>
      <c r="N230" s="254" t="s">
        <v>48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171</v>
      </c>
      <c r="AT230" s="257" t="s">
        <v>166</v>
      </c>
      <c r="AU230" s="257" t="s">
        <v>92</v>
      </c>
      <c r="AY230" s="16" t="s">
        <v>164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90</v>
      </c>
      <c r="BK230" s="258">
        <f>ROUND(I230*H230,2)</f>
        <v>0</v>
      </c>
      <c r="BL230" s="16" t="s">
        <v>171</v>
      </c>
      <c r="BM230" s="257" t="s">
        <v>414</v>
      </c>
    </row>
    <row r="231" s="13" customFormat="1">
      <c r="A231" s="13"/>
      <c r="B231" s="259"/>
      <c r="C231" s="260"/>
      <c r="D231" s="261" t="s">
        <v>183</v>
      </c>
      <c r="E231" s="262" t="s">
        <v>1</v>
      </c>
      <c r="F231" s="263" t="s">
        <v>415</v>
      </c>
      <c r="G231" s="260"/>
      <c r="H231" s="264">
        <v>4320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183</v>
      </c>
      <c r="AU231" s="270" t="s">
        <v>92</v>
      </c>
      <c r="AV231" s="13" t="s">
        <v>92</v>
      </c>
      <c r="AW231" s="13" t="s">
        <v>39</v>
      </c>
      <c r="AX231" s="13" t="s">
        <v>83</v>
      </c>
      <c r="AY231" s="270" t="s">
        <v>164</v>
      </c>
    </row>
    <row r="232" s="13" customFormat="1">
      <c r="A232" s="13"/>
      <c r="B232" s="259"/>
      <c r="C232" s="260"/>
      <c r="D232" s="261" t="s">
        <v>183</v>
      </c>
      <c r="E232" s="262" t="s">
        <v>1</v>
      </c>
      <c r="F232" s="263" t="s">
        <v>416</v>
      </c>
      <c r="G232" s="260"/>
      <c r="H232" s="264">
        <v>45.649999999999999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183</v>
      </c>
      <c r="AU232" s="270" t="s">
        <v>92</v>
      </c>
      <c r="AV232" s="13" t="s">
        <v>92</v>
      </c>
      <c r="AW232" s="13" t="s">
        <v>39</v>
      </c>
      <c r="AX232" s="13" t="s">
        <v>83</v>
      </c>
      <c r="AY232" s="270" t="s">
        <v>164</v>
      </c>
    </row>
    <row r="233" s="14" customFormat="1">
      <c r="A233" s="14"/>
      <c r="B233" s="284"/>
      <c r="C233" s="285"/>
      <c r="D233" s="261" t="s">
        <v>183</v>
      </c>
      <c r="E233" s="286" t="s">
        <v>1</v>
      </c>
      <c r="F233" s="287" t="s">
        <v>229</v>
      </c>
      <c r="G233" s="285"/>
      <c r="H233" s="288">
        <v>4365.6499999999996</v>
      </c>
      <c r="I233" s="289"/>
      <c r="J233" s="285"/>
      <c r="K233" s="285"/>
      <c r="L233" s="290"/>
      <c r="M233" s="291"/>
      <c r="N233" s="292"/>
      <c r="O233" s="292"/>
      <c r="P233" s="292"/>
      <c r="Q233" s="292"/>
      <c r="R233" s="292"/>
      <c r="S233" s="292"/>
      <c r="T233" s="29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4" t="s">
        <v>183</v>
      </c>
      <c r="AU233" s="294" t="s">
        <v>92</v>
      </c>
      <c r="AV233" s="14" t="s">
        <v>171</v>
      </c>
      <c r="AW233" s="14" t="s">
        <v>39</v>
      </c>
      <c r="AX233" s="14" t="s">
        <v>90</v>
      </c>
      <c r="AY233" s="294" t="s">
        <v>164</v>
      </c>
    </row>
    <row r="234" s="2" customFormat="1" ht="16.5" customHeight="1">
      <c r="A234" s="38"/>
      <c r="B234" s="39"/>
      <c r="C234" s="246" t="s">
        <v>417</v>
      </c>
      <c r="D234" s="246" t="s">
        <v>166</v>
      </c>
      <c r="E234" s="247" t="s">
        <v>418</v>
      </c>
      <c r="F234" s="248" t="s">
        <v>419</v>
      </c>
      <c r="G234" s="249" t="s">
        <v>420</v>
      </c>
      <c r="H234" s="250">
        <v>2</v>
      </c>
      <c r="I234" s="251"/>
      <c r="J234" s="252">
        <f>ROUND(I234*H234,2)</f>
        <v>0</v>
      </c>
      <c r="K234" s="248" t="s">
        <v>1</v>
      </c>
      <c r="L234" s="44"/>
      <c r="M234" s="253" t="s">
        <v>1</v>
      </c>
      <c r="N234" s="254" t="s">
        <v>48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171</v>
      </c>
      <c r="AT234" s="257" t="s">
        <v>166</v>
      </c>
      <c r="AU234" s="257" t="s">
        <v>92</v>
      </c>
      <c r="AY234" s="16" t="s">
        <v>164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6" t="s">
        <v>90</v>
      </c>
      <c r="BK234" s="258">
        <f>ROUND(I234*H234,2)</f>
        <v>0</v>
      </c>
      <c r="BL234" s="16" t="s">
        <v>171</v>
      </c>
      <c r="BM234" s="257" t="s">
        <v>421</v>
      </c>
    </row>
    <row r="235" s="2" customFormat="1">
      <c r="A235" s="38"/>
      <c r="B235" s="39"/>
      <c r="C235" s="40"/>
      <c r="D235" s="261" t="s">
        <v>188</v>
      </c>
      <c r="E235" s="40"/>
      <c r="F235" s="271" t="s">
        <v>422</v>
      </c>
      <c r="G235" s="40"/>
      <c r="H235" s="40"/>
      <c r="I235" s="154"/>
      <c r="J235" s="40"/>
      <c r="K235" s="40"/>
      <c r="L235" s="44"/>
      <c r="M235" s="272"/>
      <c r="N235" s="27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6" t="s">
        <v>188</v>
      </c>
      <c r="AU235" s="16" t="s">
        <v>92</v>
      </c>
    </row>
    <row r="236" s="12" customFormat="1" ht="22.8" customHeight="1">
      <c r="A236" s="12"/>
      <c r="B236" s="230"/>
      <c r="C236" s="231"/>
      <c r="D236" s="232" t="s">
        <v>82</v>
      </c>
      <c r="E236" s="244" t="s">
        <v>423</v>
      </c>
      <c r="F236" s="244" t="s">
        <v>424</v>
      </c>
      <c r="G236" s="231"/>
      <c r="H236" s="231"/>
      <c r="I236" s="234"/>
      <c r="J236" s="245">
        <f>BK236</f>
        <v>0</v>
      </c>
      <c r="K236" s="231"/>
      <c r="L236" s="236"/>
      <c r="M236" s="237"/>
      <c r="N236" s="238"/>
      <c r="O236" s="238"/>
      <c r="P236" s="239">
        <f>SUM(P237:P239)</f>
        <v>0</v>
      </c>
      <c r="Q236" s="238"/>
      <c r="R236" s="239">
        <f>SUM(R237:R239)</f>
        <v>0</v>
      </c>
      <c r="S236" s="238"/>
      <c r="T236" s="240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41" t="s">
        <v>90</v>
      </c>
      <c r="AT236" s="242" t="s">
        <v>82</v>
      </c>
      <c r="AU236" s="242" t="s">
        <v>90</v>
      </c>
      <c r="AY236" s="241" t="s">
        <v>164</v>
      </c>
      <c r="BK236" s="243">
        <f>SUM(BK237:BK239)</f>
        <v>0</v>
      </c>
    </row>
    <row r="237" s="2" customFormat="1" ht="21.75" customHeight="1">
      <c r="A237" s="38"/>
      <c r="B237" s="39"/>
      <c r="C237" s="246" t="s">
        <v>425</v>
      </c>
      <c r="D237" s="246" t="s">
        <v>166</v>
      </c>
      <c r="E237" s="247" t="s">
        <v>426</v>
      </c>
      <c r="F237" s="248" t="s">
        <v>427</v>
      </c>
      <c r="G237" s="249" t="s">
        <v>194</v>
      </c>
      <c r="H237" s="250">
        <v>48.146999999999998</v>
      </c>
      <c r="I237" s="251"/>
      <c r="J237" s="252">
        <f>ROUND(I237*H237,2)</f>
        <v>0</v>
      </c>
      <c r="K237" s="248" t="s">
        <v>170</v>
      </c>
      <c r="L237" s="44"/>
      <c r="M237" s="253" t="s">
        <v>1</v>
      </c>
      <c r="N237" s="254" t="s">
        <v>48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171</v>
      </c>
      <c r="AT237" s="257" t="s">
        <v>166</v>
      </c>
      <c r="AU237" s="257" t="s">
        <v>92</v>
      </c>
      <c r="AY237" s="16" t="s">
        <v>164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6" t="s">
        <v>90</v>
      </c>
      <c r="BK237" s="258">
        <f>ROUND(I237*H237,2)</f>
        <v>0</v>
      </c>
      <c r="BL237" s="16" t="s">
        <v>171</v>
      </c>
      <c r="BM237" s="257" t="s">
        <v>428</v>
      </c>
    </row>
    <row r="238" s="2" customFormat="1" ht="21.75" customHeight="1">
      <c r="A238" s="38"/>
      <c r="B238" s="39"/>
      <c r="C238" s="246" t="s">
        <v>429</v>
      </c>
      <c r="D238" s="246" t="s">
        <v>166</v>
      </c>
      <c r="E238" s="247" t="s">
        <v>430</v>
      </c>
      <c r="F238" s="248" t="s">
        <v>431</v>
      </c>
      <c r="G238" s="249" t="s">
        <v>194</v>
      </c>
      <c r="H238" s="250">
        <v>5.4000000000000004</v>
      </c>
      <c r="I238" s="251"/>
      <c r="J238" s="252">
        <f>ROUND(I238*H238,2)</f>
        <v>0</v>
      </c>
      <c r="K238" s="248" t="s">
        <v>170</v>
      </c>
      <c r="L238" s="44"/>
      <c r="M238" s="253" t="s">
        <v>1</v>
      </c>
      <c r="N238" s="254" t="s">
        <v>48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171</v>
      </c>
      <c r="AT238" s="257" t="s">
        <v>166</v>
      </c>
      <c r="AU238" s="257" t="s">
        <v>92</v>
      </c>
      <c r="AY238" s="16" t="s">
        <v>164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6" t="s">
        <v>90</v>
      </c>
      <c r="BK238" s="258">
        <f>ROUND(I238*H238,2)</f>
        <v>0</v>
      </c>
      <c r="BL238" s="16" t="s">
        <v>171</v>
      </c>
      <c r="BM238" s="257" t="s">
        <v>432</v>
      </c>
    </row>
    <row r="239" s="2" customFormat="1">
      <c r="A239" s="38"/>
      <c r="B239" s="39"/>
      <c r="C239" s="40"/>
      <c r="D239" s="261" t="s">
        <v>188</v>
      </c>
      <c r="E239" s="40"/>
      <c r="F239" s="271" t="s">
        <v>433</v>
      </c>
      <c r="G239" s="40"/>
      <c r="H239" s="40"/>
      <c r="I239" s="154"/>
      <c r="J239" s="40"/>
      <c r="K239" s="40"/>
      <c r="L239" s="44"/>
      <c r="M239" s="272"/>
      <c r="N239" s="27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6" t="s">
        <v>188</v>
      </c>
      <c r="AU239" s="16" t="s">
        <v>92</v>
      </c>
    </row>
    <row r="240" s="12" customFormat="1" ht="25.92" customHeight="1">
      <c r="A240" s="12"/>
      <c r="B240" s="230"/>
      <c r="C240" s="231"/>
      <c r="D240" s="232" t="s">
        <v>82</v>
      </c>
      <c r="E240" s="233" t="s">
        <v>434</v>
      </c>
      <c r="F240" s="233" t="s">
        <v>435</v>
      </c>
      <c r="G240" s="231"/>
      <c r="H240" s="231"/>
      <c r="I240" s="234"/>
      <c r="J240" s="235">
        <f>BK240</f>
        <v>0</v>
      </c>
      <c r="K240" s="231"/>
      <c r="L240" s="236"/>
      <c r="M240" s="237"/>
      <c r="N240" s="238"/>
      <c r="O240" s="238"/>
      <c r="P240" s="239">
        <f>P241+P244+P249</f>
        <v>0</v>
      </c>
      <c r="Q240" s="238"/>
      <c r="R240" s="239">
        <f>R241+R244+R249</f>
        <v>0.027453960000000003</v>
      </c>
      <c r="S240" s="238"/>
      <c r="T240" s="240">
        <f>T241+T244+T249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1" t="s">
        <v>92</v>
      </c>
      <c r="AT240" s="242" t="s">
        <v>82</v>
      </c>
      <c r="AU240" s="242" t="s">
        <v>83</v>
      </c>
      <c r="AY240" s="241" t="s">
        <v>164</v>
      </c>
      <c r="BK240" s="243">
        <f>BK241+BK244+BK249</f>
        <v>0</v>
      </c>
    </row>
    <row r="241" s="12" customFormat="1" ht="22.8" customHeight="1">
      <c r="A241" s="12"/>
      <c r="B241" s="230"/>
      <c r="C241" s="231"/>
      <c r="D241" s="232" t="s">
        <v>82</v>
      </c>
      <c r="E241" s="244" t="s">
        <v>436</v>
      </c>
      <c r="F241" s="244" t="s">
        <v>437</v>
      </c>
      <c r="G241" s="231"/>
      <c r="H241" s="231"/>
      <c r="I241" s="234"/>
      <c r="J241" s="245">
        <f>BK241</f>
        <v>0</v>
      </c>
      <c r="K241" s="231"/>
      <c r="L241" s="236"/>
      <c r="M241" s="237"/>
      <c r="N241" s="238"/>
      <c r="O241" s="238"/>
      <c r="P241" s="239">
        <f>SUM(P242:P243)</f>
        <v>0</v>
      </c>
      <c r="Q241" s="238"/>
      <c r="R241" s="239">
        <f>SUM(R242:R243)</f>
        <v>0</v>
      </c>
      <c r="S241" s="238"/>
      <c r="T241" s="240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1" t="s">
        <v>92</v>
      </c>
      <c r="AT241" s="242" t="s">
        <v>82</v>
      </c>
      <c r="AU241" s="242" t="s">
        <v>90</v>
      </c>
      <c r="AY241" s="241" t="s">
        <v>164</v>
      </c>
      <c r="BK241" s="243">
        <f>SUM(BK242:BK243)</f>
        <v>0</v>
      </c>
    </row>
    <row r="242" s="2" customFormat="1" ht="16.5" customHeight="1">
      <c r="A242" s="38"/>
      <c r="B242" s="39"/>
      <c r="C242" s="246" t="s">
        <v>438</v>
      </c>
      <c r="D242" s="246" t="s">
        <v>166</v>
      </c>
      <c r="E242" s="247" t="s">
        <v>439</v>
      </c>
      <c r="F242" s="248" t="s">
        <v>440</v>
      </c>
      <c r="G242" s="249" t="s">
        <v>194</v>
      </c>
      <c r="H242" s="250">
        <v>36</v>
      </c>
      <c r="I242" s="251"/>
      <c r="J242" s="252">
        <f>ROUND(I242*H242,2)</f>
        <v>0</v>
      </c>
      <c r="K242" s="248" t="s">
        <v>1</v>
      </c>
      <c r="L242" s="44"/>
      <c r="M242" s="253" t="s">
        <v>1</v>
      </c>
      <c r="N242" s="254" t="s">
        <v>48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242</v>
      </c>
      <c r="AT242" s="257" t="s">
        <v>166</v>
      </c>
      <c r="AU242" s="257" t="s">
        <v>92</v>
      </c>
      <c r="AY242" s="16" t="s">
        <v>164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6" t="s">
        <v>90</v>
      </c>
      <c r="BK242" s="258">
        <f>ROUND(I242*H242,2)</f>
        <v>0</v>
      </c>
      <c r="BL242" s="16" t="s">
        <v>242</v>
      </c>
      <c r="BM242" s="257" t="s">
        <v>441</v>
      </c>
    </row>
    <row r="243" s="2" customFormat="1">
      <c r="A243" s="38"/>
      <c r="B243" s="39"/>
      <c r="C243" s="40"/>
      <c r="D243" s="261" t="s">
        <v>188</v>
      </c>
      <c r="E243" s="40"/>
      <c r="F243" s="271" t="s">
        <v>442</v>
      </c>
      <c r="G243" s="40"/>
      <c r="H243" s="40"/>
      <c r="I243" s="154"/>
      <c r="J243" s="40"/>
      <c r="K243" s="40"/>
      <c r="L243" s="44"/>
      <c r="M243" s="272"/>
      <c r="N243" s="27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6" t="s">
        <v>188</v>
      </c>
      <c r="AU243" s="16" t="s">
        <v>92</v>
      </c>
    </row>
    <row r="244" s="12" customFormat="1" ht="22.8" customHeight="1">
      <c r="A244" s="12"/>
      <c r="B244" s="230"/>
      <c r="C244" s="231"/>
      <c r="D244" s="232" t="s">
        <v>82</v>
      </c>
      <c r="E244" s="244" t="s">
        <v>443</v>
      </c>
      <c r="F244" s="244" t="s">
        <v>444</v>
      </c>
      <c r="G244" s="231"/>
      <c r="H244" s="231"/>
      <c r="I244" s="234"/>
      <c r="J244" s="245">
        <f>BK244</f>
        <v>0</v>
      </c>
      <c r="K244" s="231"/>
      <c r="L244" s="236"/>
      <c r="M244" s="237"/>
      <c r="N244" s="238"/>
      <c r="O244" s="238"/>
      <c r="P244" s="239">
        <f>SUM(P245:P248)</f>
        <v>0</v>
      </c>
      <c r="Q244" s="238"/>
      <c r="R244" s="239">
        <f>SUM(R245:R248)</f>
        <v>0.0076404600000000008</v>
      </c>
      <c r="S244" s="238"/>
      <c r="T244" s="240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41" t="s">
        <v>92</v>
      </c>
      <c r="AT244" s="242" t="s">
        <v>82</v>
      </c>
      <c r="AU244" s="242" t="s">
        <v>90</v>
      </c>
      <c r="AY244" s="241" t="s">
        <v>164</v>
      </c>
      <c r="BK244" s="243">
        <f>SUM(BK245:BK248)</f>
        <v>0</v>
      </c>
    </row>
    <row r="245" s="2" customFormat="1" ht="21.75" customHeight="1">
      <c r="A245" s="38"/>
      <c r="B245" s="39"/>
      <c r="C245" s="246" t="s">
        <v>445</v>
      </c>
      <c r="D245" s="246" t="s">
        <v>166</v>
      </c>
      <c r="E245" s="247" t="s">
        <v>446</v>
      </c>
      <c r="F245" s="248" t="s">
        <v>447</v>
      </c>
      <c r="G245" s="249" t="s">
        <v>181</v>
      </c>
      <c r="H245" s="250">
        <v>0.29999999999999999</v>
      </c>
      <c r="I245" s="251"/>
      <c r="J245" s="252">
        <f>ROUND(I245*H245,2)</f>
        <v>0</v>
      </c>
      <c r="K245" s="248" t="s">
        <v>170</v>
      </c>
      <c r="L245" s="44"/>
      <c r="M245" s="253" t="s">
        <v>1</v>
      </c>
      <c r="N245" s="254" t="s">
        <v>48</v>
      </c>
      <c r="O245" s="91"/>
      <c r="P245" s="255">
        <f>O245*H245</f>
        <v>0</v>
      </c>
      <c r="Q245" s="255">
        <v>0.000213</v>
      </c>
      <c r="R245" s="255">
        <f>Q245*H245</f>
        <v>6.3899999999999995E-05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171</v>
      </c>
      <c r="AT245" s="257" t="s">
        <v>166</v>
      </c>
      <c r="AU245" s="257" t="s">
        <v>92</v>
      </c>
      <c r="AY245" s="16" t="s">
        <v>164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6" t="s">
        <v>90</v>
      </c>
      <c r="BK245" s="258">
        <f>ROUND(I245*H245,2)</f>
        <v>0</v>
      </c>
      <c r="BL245" s="16" t="s">
        <v>171</v>
      </c>
      <c r="BM245" s="257" t="s">
        <v>448</v>
      </c>
    </row>
    <row r="246" s="13" customFormat="1">
      <c r="A246" s="13"/>
      <c r="B246" s="259"/>
      <c r="C246" s="260"/>
      <c r="D246" s="261" t="s">
        <v>183</v>
      </c>
      <c r="E246" s="262" t="s">
        <v>1</v>
      </c>
      <c r="F246" s="263" t="s">
        <v>449</v>
      </c>
      <c r="G246" s="260"/>
      <c r="H246" s="264">
        <v>0.29999999999999999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183</v>
      </c>
      <c r="AU246" s="270" t="s">
        <v>92</v>
      </c>
      <c r="AV246" s="13" t="s">
        <v>92</v>
      </c>
      <c r="AW246" s="13" t="s">
        <v>39</v>
      </c>
      <c r="AX246" s="13" t="s">
        <v>90</v>
      </c>
      <c r="AY246" s="270" t="s">
        <v>164</v>
      </c>
    </row>
    <row r="247" s="2" customFormat="1" ht="21.75" customHeight="1">
      <c r="A247" s="38"/>
      <c r="B247" s="39"/>
      <c r="C247" s="246" t="s">
        <v>450</v>
      </c>
      <c r="D247" s="246" t="s">
        <v>166</v>
      </c>
      <c r="E247" s="247" t="s">
        <v>451</v>
      </c>
      <c r="F247" s="248" t="s">
        <v>452</v>
      </c>
      <c r="G247" s="249" t="s">
        <v>181</v>
      </c>
      <c r="H247" s="250">
        <v>52.615000000000002</v>
      </c>
      <c r="I247" s="251"/>
      <c r="J247" s="252">
        <f>ROUND(I247*H247,2)</f>
        <v>0</v>
      </c>
      <c r="K247" s="248" t="s">
        <v>170</v>
      </c>
      <c r="L247" s="44"/>
      <c r="M247" s="253" t="s">
        <v>1</v>
      </c>
      <c r="N247" s="254" t="s">
        <v>48</v>
      </c>
      <c r="O247" s="91"/>
      <c r="P247" s="255">
        <f>O247*H247</f>
        <v>0</v>
      </c>
      <c r="Q247" s="255">
        <v>0.000144</v>
      </c>
      <c r="R247" s="255">
        <f>Q247*H247</f>
        <v>0.0075765600000000004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242</v>
      </c>
      <c r="AT247" s="257" t="s">
        <v>166</v>
      </c>
      <c r="AU247" s="257" t="s">
        <v>92</v>
      </c>
      <c r="AY247" s="16" t="s">
        <v>164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6" t="s">
        <v>90</v>
      </c>
      <c r="BK247" s="258">
        <f>ROUND(I247*H247,2)</f>
        <v>0</v>
      </c>
      <c r="BL247" s="16" t="s">
        <v>242</v>
      </c>
      <c r="BM247" s="257" t="s">
        <v>453</v>
      </c>
    </row>
    <row r="248" s="13" customFormat="1">
      <c r="A248" s="13"/>
      <c r="B248" s="259"/>
      <c r="C248" s="260"/>
      <c r="D248" s="261" t="s">
        <v>183</v>
      </c>
      <c r="E248" s="262" t="s">
        <v>1</v>
      </c>
      <c r="F248" s="263" t="s">
        <v>454</v>
      </c>
      <c r="G248" s="260"/>
      <c r="H248" s="264">
        <v>52.615000000000002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183</v>
      </c>
      <c r="AU248" s="270" t="s">
        <v>92</v>
      </c>
      <c r="AV248" s="13" t="s">
        <v>92</v>
      </c>
      <c r="AW248" s="13" t="s">
        <v>39</v>
      </c>
      <c r="AX248" s="13" t="s">
        <v>90</v>
      </c>
      <c r="AY248" s="270" t="s">
        <v>164</v>
      </c>
    </row>
    <row r="249" s="12" customFormat="1" ht="22.8" customHeight="1">
      <c r="A249" s="12"/>
      <c r="B249" s="230"/>
      <c r="C249" s="231"/>
      <c r="D249" s="232" t="s">
        <v>82</v>
      </c>
      <c r="E249" s="244" t="s">
        <v>455</v>
      </c>
      <c r="F249" s="244" t="s">
        <v>456</v>
      </c>
      <c r="G249" s="231"/>
      <c r="H249" s="231"/>
      <c r="I249" s="234"/>
      <c r="J249" s="245">
        <f>BK249</f>
        <v>0</v>
      </c>
      <c r="K249" s="231"/>
      <c r="L249" s="236"/>
      <c r="M249" s="237"/>
      <c r="N249" s="238"/>
      <c r="O249" s="238"/>
      <c r="P249" s="239">
        <f>SUM(P250:P254)</f>
        <v>0</v>
      </c>
      <c r="Q249" s="238"/>
      <c r="R249" s="239">
        <f>SUM(R250:R254)</f>
        <v>0.019813500000000001</v>
      </c>
      <c r="S249" s="238"/>
      <c r="T249" s="240">
        <f>SUM(T250:T254)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1" t="s">
        <v>92</v>
      </c>
      <c r="AT249" s="242" t="s">
        <v>82</v>
      </c>
      <c r="AU249" s="242" t="s">
        <v>90</v>
      </c>
      <c r="AY249" s="241" t="s">
        <v>164</v>
      </c>
      <c r="BK249" s="243">
        <f>SUM(BK250:BK254)</f>
        <v>0</v>
      </c>
    </row>
    <row r="250" s="2" customFormat="1" ht="21.75" customHeight="1">
      <c r="A250" s="38"/>
      <c r="B250" s="39"/>
      <c r="C250" s="246" t="s">
        <v>457</v>
      </c>
      <c r="D250" s="246" t="s">
        <v>166</v>
      </c>
      <c r="E250" s="247" t="s">
        <v>458</v>
      </c>
      <c r="F250" s="248" t="s">
        <v>459</v>
      </c>
      <c r="G250" s="249" t="s">
        <v>181</v>
      </c>
      <c r="H250" s="250">
        <v>94.349999999999994</v>
      </c>
      <c r="I250" s="251"/>
      <c r="J250" s="252">
        <f>ROUND(I250*H250,2)</f>
        <v>0</v>
      </c>
      <c r="K250" s="248" t="s">
        <v>170</v>
      </c>
      <c r="L250" s="44"/>
      <c r="M250" s="253" t="s">
        <v>1</v>
      </c>
      <c r="N250" s="254" t="s">
        <v>48</v>
      </c>
      <c r="O250" s="91"/>
      <c r="P250" s="255">
        <f>O250*H250</f>
        <v>0</v>
      </c>
      <c r="Q250" s="255">
        <v>0.00021000000000000001</v>
      </c>
      <c r="R250" s="255">
        <f>Q250*H250</f>
        <v>0.019813500000000001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242</v>
      </c>
      <c r="AT250" s="257" t="s">
        <v>166</v>
      </c>
      <c r="AU250" s="257" t="s">
        <v>92</v>
      </c>
      <c r="AY250" s="16" t="s">
        <v>164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6" t="s">
        <v>90</v>
      </c>
      <c r="BK250" s="258">
        <f>ROUND(I250*H250,2)</f>
        <v>0</v>
      </c>
      <c r="BL250" s="16" t="s">
        <v>242</v>
      </c>
      <c r="BM250" s="257" t="s">
        <v>460</v>
      </c>
    </row>
    <row r="251" s="2" customFormat="1">
      <c r="A251" s="38"/>
      <c r="B251" s="39"/>
      <c r="C251" s="40"/>
      <c r="D251" s="261" t="s">
        <v>188</v>
      </c>
      <c r="E251" s="40"/>
      <c r="F251" s="271" t="s">
        <v>461</v>
      </c>
      <c r="G251" s="40"/>
      <c r="H251" s="40"/>
      <c r="I251" s="154"/>
      <c r="J251" s="40"/>
      <c r="K251" s="40"/>
      <c r="L251" s="44"/>
      <c r="M251" s="272"/>
      <c r="N251" s="27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6" t="s">
        <v>188</v>
      </c>
      <c r="AU251" s="16" t="s">
        <v>92</v>
      </c>
    </row>
    <row r="252" s="13" customFormat="1">
      <c r="A252" s="13"/>
      <c r="B252" s="259"/>
      <c r="C252" s="260"/>
      <c r="D252" s="261" t="s">
        <v>183</v>
      </c>
      <c r="E252" s="262" t="s">
        <v>1</v>
      </c>
      <c r="F252" s="263" t="s">
        <v>462</v>
      </c>
      <c r="G252" s="260"/>
      <c r="H252" s="264">
        <v>16.649999999999999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183</v>
      </c>
      <c r="AU252" s="270" t="s">
        <v>92</v>
      </c>
      <c r="AV252" s="13" t="s">
        <v>92</v>
      </c>
      <c r="AW252" s="13" t="s">
        <v>39</v>
      </c>
      <c r="AX252" s="13" t="s">
        <v>83</v>
      </c>
      <c r="AY252" s="270" t="s">
        <v>164</v>
      </c>
    </row>
    <row r="253" s="13" customFormat="1">
      <c r="A253" s="13"/>
      <c r="B253" s="259"/>
      <c r="C253" s="260"/>
      <c r="D253" s="261" t="s">
        <v>183</v>
      </c>
      <c r="E253" s="262" t="s">
        <v>1</v>
      </c>
      <c r="F253" s="263" t="s">
        <v>463</v>
      </c>
      <c r="G253" s="260"/>
      <c r="H253" s="264">
        <v>77.700000000000003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183</v>
      </c>
      <c r="AU253" s="270" t="s">
        <v>92</v>
      </c>
      <c r="AV253" s="13" t="s">
        <v>92</v>
      </c>
      <c r="AW253" s="13" t="s">
        <v>39</v>
      </c>
      <c r="AX253" s="13" t="s">
        <v>83</v>
      </c>
      <c r="AY253" s="270" t="s">
        <v>164</v>
      </c>
    </row>
    <row r="254" s="14" customFormat="1">
      <c r="A254" s="14"/>
      <c r="B254" s="284"/>
      <c r="C254" s="285"/>
      <c r="D254" s="261" t="s">
        <v>183</v>
      </c>
      <c r="E254" s="286" t="s">
        <v>1</v>
      </c>
      <c r="F254" s="287" t="s">
        <v>229</v>
      </c>
      <c r="G254" s="285"/>
      <c r="H254" s="288">
        <v>94.349999999999994</v>
      </c>
      <c r="I254" s="289"/>
      <c r="J254" s="285"/>
      <c r="K254" s="285"/>
      <c r="L254" s="290"/>
      <c r="M254" s="291"/>
      <c r="N254" s="292"/>
      <c r="O254" s="292"/>
      <c r="P254" s="292"/>
      <c r="Q254" s="292"/>
      <c r="R254" s="292"/>
      <c r="S254" s="292"/>
      <c r="T254" s="29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94" t="s">
        <v>183</v>
      </c>
      <c r="AU254" s="294" t="s">
        <v>92</v>
      </c>
      <c r="AV254" s="14" t="s">
        <v>171</v>
      </c>
      <c r="AW254" s="14" t="s">
        <v>39</v>
      </c>
      <c r="AX254" s="14" t="s">
        <v>90</v>
      </c>
      <c r="AY254" s="294" t="s">
        <v>164</v>
      </c>
    </row>
    <row r="255" s="12" customFormat="1" ht="25.92" customHeight="1">
      <c r="A255" s="12"/>
      <c r="B255" s="230"/>
      <c r="C255" s="231"/>
      <c r="D255" s="232" t="s">
        <v>82</v>
      </c>
      <c r="E255" s="233" t="s">
        <v>191</v>
      </c>
      <c r="F255" s="233" t="s">
        <v>464</v>
      </c>
      <c r="G255" s="231"/>
      <c r="H255" s="231"/>
      <c r="I255" s="234"/>
      <c r="J255" s="235">
        <f>BK255</f>
        <v>0</v>
      </c>
      <c r="K255" s="231"/>
      <c r="L255" s="236"/>
      <c r="M255" s="237"/>
      <c r="N255" s="238"/>
      <c r="O255" s="238"/>
      <c r="P255" s="239">
        <f>P256+P259</f>
        <v>0</v>
      </c>
      <c r="Q255" s="238"/>
      <c r="R255" s="239">
        <f>R256+R259</f>
        <v>0.002</v>
      </c>
      <c r="S255" s="238"/>
      <c r="T255" s="240">
        <f>T256+T259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41" t="s">
        <v>178</v>
      </c>
      <c r="AT255" s="242" t="s">
        <v>82</v>
      </c>
      <c r="AU255" s="242" t="s">
        <v>83</v>
      </c>
      <c r="AY255" s="241" t="s">
        <v>164</v>
      </c>
      <c r="BK255" s="243">
        <f>BK256+BK259</f>
        <v>0</v>
      </c>
    </row>
    <row r="256" s="12" customFormat="1" ht="22.8" customHeight="1">
      <c r="A256" s="12"/>
      <c r="B256" s="230"/>
      <c r="C256" s="231"/>
      <c r="D256" s="232" t="s">
        <v>82</v>
      </c>
      <c r="E256" s="244" t="s">
        <v>465</v>
      </c>
      <c r="F256" s="244" t="s">
        <v>466</v>
      </c>
      <c r="G256" s="231"/>
      <c r="H256" s="231"/>
      <c r="I256" s="234"/>
      <c r="J256" s="245">
        <f>BK256</f>
        <v>0</v>
      </c>
      <c r="K256" s="231"/>
      <c r="L256" s="236"/>
      <c r="M256" s="237"/>
      <c r="N256" s="238"/>
      <c r="O256" s="238"/>
      <c r="P256" s="239">
        <f>SUM(P257:P258)</f>
        <v>0</v>
      </c>
      <c r="Q256" s="238"/>
      <c r="R256" s="239">
        <f>SUM(R257:R258)</f>
        <v>0.002</v>
      </c>
      <c r="S256" s="238"/>
      <c r="T256" s="240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41" t="s">
        <v>178</v>
      </c>
      <c r="AT256" s="242" t="s">
        <v>82</v>
      </c>
      <c r="AU256" s="242" t="s">
        <v>90</v>
      </c>
      <c r="AY256" s="241" t="s">
        <v>164</v>
      </c>
      <c r="BK256" s="243">
        <f>SUM(BK257:BK258)</f>
        <v>0</v>
      </c>
    </row>
    <row r="257" s="2" customFormat="1" ht="21.75" customHeight="1">
      <c r="A257" s="38"/>
      <c r="B257" s="39"/>
      <c r="C257" s="246" t="s">
        <v>467</v>
      </c>
      <c r="D257" s="246" t="s">
        <v>166</v>
      </c>
      <c r="E257" s="247" t="s">
        <v>468</v>
      </c>
      <c r="F257" s="248" t="s">
        <v>469</v>
      </c>
      <c r="G257" s="249" t="s">
        <v>470</v>
      </c>
      <c r="H257" s="250">
        <v>1</v>
      </c>
      <c r="I257" s="251"/>
      <c r="J257" s="252">
        <f>ROUND(I257*H257,2)</f>
        <v>0</v>
      </c>
      <c r="K257" s="248" t="s">
        <v>1</v>
      </c>
      <c r="L257" s="44"/>
      <c r="M257" s="253" t="s">
        <v>1</v>
      </c>
      <c r="N257" s="254" t="s">
        <v>48</v>
      </c>
      <c r="O257" s="91"/>
      <c r="P257" s="255">
        <f>O257*H257</f>
        <v>0</v>
      </c>
      <c r="Q257" s="255">
        <v>0.002</v>
      </c>
      <c r="R257" s="255">
        <f>Q257*H257</f>
        <v>0.002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471</v>
      </c>
      <c r="AT257" s="257" t="s">
        <v>166</v>
      </c>
      <c r="AU257" s="257" t="s">
        <v>92</v>
      </c>
      <c r="AY257" s="16" t="s">
        <v>164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6" t="s">
        <v>90</v>
      </c>
      <c r="BK257" s="258">
        <f>ROUND(I257*H257,2)</f>
        <v>0</v>
      </c>
      <c r="BL257" s="16" t="s">
        <v>471</v>
      </c>
      <c r="BM257" s="257" t="s">
        <v>472</v>
      </c>
    </row>
    <row r="258" s="2" customFormat="1">
      <c r="A258" s="38"/>
      <c r="B258" s="39"/>
      <c r="C258" s="40"/>
      <c r="D258" s="261" t="s">
        <v>188</v>
      </c>
      <c r="E258" s="40"/>
      <c r="F258" s="271" t="s">
        <v>473</v>
      </c>
      <c r="G258" s="40"/>
      <c r="H258" s="40"/>
      <c r="I258" s="154"/>
      <c r="J258" s="40"/>
      <c r="K258" s="40"/>
      <c r="L258" s="44"/>
      <c r="M258" s="272"/>
      <c r="N258" s="27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6" t="s">
        <v>188</v>
      </c>
      <c r="AU258" s="16" t="s">
        <v>92</v>
      </c>
    </row>
    <row r="259" s="12" customFormat="1" ht="22.8" customHeight="1">
      <c r="A259" s="12"/>
      <c r="B259" s="230"/>
      <c r="C259" s="231"/>
      <c r="D259" s="232" t="s">
        <v>82</v>
      </c>
      <c r="E259" s="244" t="s">
        <v>474</v>
      </c>
      <c r="F259" s="244" t="s">
        <v>475</v>
      </c>
      <c r="G259" s="231"/>
      <c r="H259" s="231"/>
      <c r="I259" s="234"/>
      <c r="J259" s="245">
        <f>BK259</f>
        <v>0</v>
      </c>
      <c r="K259" s="231"/>
      <c r="L259" s="236"/>
      <c r="M259" s="237"/>
      <c r="N259" s="238"/>
      <c r="O259" s="238"/>
      <c r="P259" s="239">
        <f>P260</f>
        <v>0</v>
      </c>
      <c r="Q259" s="238"/>
      <c r="R259" s="239">
        <f>R260</f>
        <v>0</v>
      </c>
      <c r="S259" s="238"/>
      <c r="T259" s="240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1" t="s">
        <v>178</v>
      </c>
      <c r="AT259" s="242" t="s">
        <v>82</v>
      </c>
      <c r="AU259" s="242" t="s">
        <v>90</v>
      </c>
      <c r="AY259" s="241" t="s">
        <v>164</v>
      </c>
      <c r="BK259" s="243">
        <f>BK260</f>
        <v>0</v>
      </c>
    </row>
    <row r="260" s="2" customFormat="1" ht="21.75" customHeight="1">
      <c r="A260" s="38"/>
      <c r="B260" s="39"/>
      <c r="C260" s="246" t="s">
        <v>476</v>
      </c>
      <c r="D260" s="246" t="s">
        <v>166</v>
      </c>
      <c r="E260" s="247" t="s">
        <v>477</v>
      </c>
      <c r="F260" s="248" t="s">
        <v>478</v>
      </c>
      <c r="G260" s="249" t="s">
        <v>420</v>
      </c>
      <c r="H260" s="250">
        <v>1</v>
      </c>
      <c r="I260" s="251"/>
      <c r="J260" s="252">
        <f>ROUND(I260*H260,2)</f>
        <v>0</v>
      </c>
      <c r="K260" s="248" t="s">
        <v>1</v>
      </c>
      <c r="L260" s="44"/>
      <c r="M260" s="253" t="s">
        <v>1</v>
      </c>
      <c r="N260" s="254" t="s">
        <v>48</v>
      </c>
      <c r="O260" s="91"/>
      <c r="P260" s="255">
        <f>O260*H260</f>
        <v>0</v>
      </c>
      <c r="Q260" s="255">
        <v>0</v>
      </c>
      <c r="R260" s="255">
        <f>Q260*H260</f>
        <v>0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471</v>
      </c>
      <c r="AT260" s="257" t="s">
        <v>166</v>
      </c>
      <c r="AU260" s="257" t="s">
        <v>92</v>
      </c>
      <c r="AY260" s="16" t="s">
        <v>164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6" t="s">
        <v>90</v>
      </c>
      <c r="BK260" s="258">
        <f>ROUND(I260*H260,2)</f>
        <v>0</v>
      </c>
      <c r="BL260" s="16" t="s">
        <v>471</v>
      </c>
      <c r="BM260" s="257" t="s">
        <v>479</v>
      </c>
    </row>
    <row r="261" s="12" customFormat="1" ht="25.92" customHeight="1">
      <c r="A261" s="12"/>
      <c r="B261" s="230"/>
      <c r="C261" s="231"/>
      <c r="D261" s="232" t="s">
        <v>82</v>
      </c>
      <c r="E261" s="233" t="s">
        <v>480</v>
      </c>
      <c r="F261" s="233" t="s">
        <v>481</v>
      </c>
      <c r="G261" s="231"/>
      <c r="H261" s="231"/>
      <c r="I261" s="234"/>
      <c r="J261" s="235">
        <f>BK261</f>
        <v>0</v>
      </c>
      <c r="K261" s="231"/>
      <c r="L261" s="236"/>
      <c r="M261" s="237"/>
      <c r="N261" s="238"/>
      <c r="O261" s="238"/>
      <c r="P261" s="239">
        <f>SUM(P262:P263)</f>
        <v>0</v>
      </c>
      <c r="Q261" s="238"/>
      <c r="R261" s="239">
        <f>SUM(R262:R263)</f>
        <v>0</v>
      </c>
      <c r="S261" s="238"/>
      <c r="T261" s="240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41" t="s">
        <v>171</v>
      </c>
      <c r="AT261" s="242" t="s">
        <v>82</v>
      </c>
      <c r="AU261" s="242" t="s">
        <v>83</v>
      </c>
      <c r="AY261" s="241" t="s">
        <v>164</v>
      </c>
      <c r="BK261" s="243">
        <f>SUM(BK262:BK263)</f>
        <v>0</v>
      </c>
    </row>
    <row r="262" s="2" customFormat="1" ht="16.5" customHeight="1">
      <c r="A262" s="38"/>
      <c r="B262" s="39"/>
      <c r="C262" s="246" t="s">
        <v>482</v>
      </c>
      <c r="D262" s="246" t="s">
        <v>166</v>
      </c>
      <c r="E262" s="247" t="s">
        <v>483</v>
      </c>
      <c r="F262" s="248" t="s">
        <v>484</v>
      </c>
      <c r="G262" s="249" t="s">
        <v>485</v>
      </c>
      <c r="H262" s="250">
        <v>48</v>
      </c>
      <c r="I262" s="251"/>
      <c r="J262" s="252">
        <f>ROUND(I262*H262,2)</f>
        <v>0</v>
      </c>
      <c r="K262" s="248" t="s">
        <v>486</v>
      </c>
      <c r="L262" s="44"/>
      <c r="M262" s="253" t="s">
        <v>1</v>
      </c>
      <c r="N262" s="254" t="s">
        <v>48</v>
      </c>
      <c r="O262" s="91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487</v>
      </c>
      <c r="AT262" s="257" t="s">
        <v>166</v>
      </c>
      <c r="AU262" s="257" t="s">
        <v>90</v>
      </c>
      <c r="AY262" s="16" t="s">
        <v>164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6" t="s">
        <v>90</v>
      </c>
      <c r="BK262" s="258">
        <f>ROUND(I262*H262,2)</f>
        <v>0</v>
      </c>
      <c r="BL262" s="16" t="s">
        <v>487</v>
      </c>
      <c r="BM262" s="257" t="s">
        <v>488</v>
      </c>
    </row>
    <row r="263" s="2" customFormat="1">
      <c r="A263" s="38"/>
      <c r="B263" s="39"/>
      <c r="C263" s="40"/>
      <c r="D263" s="261" t="s">
        <v>188</v>
      </c>
      <c r="E263" s="40"/>
      <c r="F263" s="271" t="s">
        <v>489</v>
      </c>
      <c r="G263" s="40"/>
      <c r="H263" s="40"/>
      <c r="I263" s="154"/>
      <c r="J263" s="40"/>
      <c r="K263" s="40"/>
      <c r="L263" s="44"/>
      <c r="M263" s="295"/>
      <c r="N263" s="296"/>
      <c r="O263" s="297"/>
      <c r="P263" s="297"/>
      <c r="Q263" s="297"/>
      <c r="R263" s="297"/>
      <c r="S263" s="297"/>
      <c r="T263" s="29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6" t="s">
        <v>188</v>
      </c>
      <c r="AU263" s="16" t="s">
        <v>90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195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hcoNG7UpCjpDQAkLsPZ+RdyeOCjhA05zIlnChjgE7Wxcwfmw3w1WKVBBmAE8HZzxEMVSRqop5JmZcRH5N0gOSg==" hashValue="SXAop1Oy3iE5foUS0+QRa2IS7/+p0Wly5lKPZ6UleiyxdDpCncQ+qiH0/7b9OQ/In9pPiJS4DI0BthTZOf/oYw==" algorithmName="SHA-512" password="CC35"/>
  <autoFilter ref="C134:K263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490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124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125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126</v>
      </c>
      <c r="F23" s="38"/>
      <c r="G23" s="38"/>
      <c r="H23" s="38"/>
      <c r="I23" s="156" t="s">
        <v>33</v>
      </c>
      <c r="J23" s="141" t="s">
        <v>127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ROUND((SUM(BE122:BE155)),  2)</f>
        <v>0</v>
      </c>
      <c r="G35" s="38"/>
      <c r="H35" s="38"/>
      <c r="I35" s="174">
        <v>0.20999999999999999</v>
      </c>
      <c r="J35" s="173">
        <f>ROUND(((SUM(BE122:BE155))*I35),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ROUND((SUM(BF122:BF155)),  2)</f>
        <v>0</v>
      </c>
      <c r="G36" s="38"/>
      <c r="H36" s="38"/>
      <c r="I36" s="174">
        <v>0.14999999999999999</v>
      </c>
      <c r="J36" s="173">
        <f>ROUND(((SUM(BF122:BF155))*I36),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ROUND((SUM(BG122:BG155)),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ROUND((SUM(BH122:BH155)),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ROUND((SUM(BI122:BI155)),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121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18-003b-1/02 - Oprava mostu - km 4,595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Gymnazijní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J122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133</v>
      </c>
      <c r="E98" s="208"/>
      <c r="F98" s="208"/>
      <c r="G98" s="208"/>
      <c r="H98" s="208"/>
      <c r="I98" s="209"/>
      <c r="J98" s="210">
        <f>J123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136</v>
      </c>
      <c r="E99" s="214"/>
      <c r="F99" s="214"/>
      <c r="G99" s="214"/>
      <c r="H99" s="214"/>
      <c r="I99" s="215"/>
      <c r="J99" s="216">
        <f>J124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140</v>
      </c>
      <c r="E100" s="214"/>
      <c r="F100" s="214"/>
      <c r="G100" s="214"/>
      <c r="H100" s="214"/>
      <c r="I100" s="215"/>
      <c r="J100" s="216">
        <f>J154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5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8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2" t="s">
        <v>149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1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9" t="str">
        <f>E7</f>
        <v>Oprava mostů v úseku Praha Bubny - Praha Dejvice - Praha Veleslavín</v>
      </c>
      <c r="F110" s="31"/>
      <c r="G110" s="31"/>
      <c r="H110" s="31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0"/>
      <c r="C111" s="31" t="s">
        <v>120</v>
      </c>
      <c r="D111" s="21"/>
      <c r="E111" s="21"/>
      <c r="F111" s="21"/>
      <c r="G111" s="21"/>
      <c r="H111" s="21"/>
      <c r="I111" s="146"/>
      <c r="J111" s="21"/>
      <c r="K111" s="21"/>
      <c r="L111" s="19"/>
    </row>
    <row r="112" s="2" customFormat="1" ht="23.25" customHeight="1">
      <c r="A112" s="38"/>
      <c r="B112" s="39"/>
      <c r="C112" s="40"/>
      <c r="D112" s="40"/>
      <c r="E112" s="199" t="s">
        <v>121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122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18-003b-1/02 - Oprava mostu - km 4,595 _ Železniční svršek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21</v>
      </c>
      <c r="D116" s="40"/>
      <c r="E116" s="40"/>
      <c r="F116" s="26" t="str">
        <f>F14</f>
        <v>ul. Gymnazijní</v>
      </c>
      <c r="G116" s="40"/>
      <c r="H116" s="40"/>
      <c r="I116" s="156" t="s">
        <v>23</v>
      </c>
      <c r="J116" s="79" t="str">
        <f>IF(J14="","",J14)</f>
        <v>6. 1. 2020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1" t="s">
        <v>29</v>
      </c>
      <c r="D118" s="40"/>
      <c r="E118" s="40"/>
      <c r="F118" s="26" t="str">
        <f>E17</f>
        <v>Správa železnic, státní organizace</v>
      </c>
      <c r="G118" s="40"/>
      <c r="H118" s="40"/>
      <c r="I118" s="156" t="s">
        <v>37</v>
      </c>
      <c r="J118" s="36" t="str">
        <f>E23</f>
        <v>TOP CON SERVIS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1" t="s">
        <v>35</v>
      </c>
      <c r="D119" s="40"/>
      <c r="E119" s="40"/>
      <c r="F119" s="26" t="str">
        <f>IF(E20="","",E20)</f>
        <v>Vyplň údaj</v>
      </c>
      <c r="G119" s="40"/>
      <c r="H119" s="40"/>
      <c r="I119" s="156" t="s">
        <v>40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8"/>
      <c r="B121" s="219"/>
      <c r="C121" s="220" t="s">
        <v>150</v>
      </c>
      <c r="D121" s="221" t="s">
        <v>68</v>
      </c>
      <c r="E121" s="221" t="s">
        <v>64</v>
      </c>
      <c r="F121" s="221" t="s">
        <v>65</v>
      </c>
      <c r="G121" s="221" t="s">
        <v>151</v>
      </c>
      <c r="H121" s="221" t="s">
        <v>152</v>
      </c>
      <c r="I121" s="222" t="s">
        <v>153</v>
      </c>
      <c r="J121" s="221" t="s">
        <v>130</v>
      </c>
      <c r="K121" s="223" t="s">
        <v>154</v>
      </c>
      <c r="L121" s="224"/>
      <c r="M121" s="100" t="s">
        <v>1</v>
      </c>
      <c r="N121" s="101" t="s">
        <v>47</v>
      </c>
      <c r="O121" s="101" t="s">
        <v>155</v>
      </c>
      <c r="P121" s="101" t="s">
        <v>156</v>
      </c>
      <c r="Q121" s="101" t="s">
        <v>157</v>
      </c>
      <c r="R121" s="101" t="s">
        <v>158</v>
      </c>
      <c r="S121" s="101" t="s">
        <v>159</v>
      </c>
      <c r="T121" s="102" t="s">
        <v>160</v>
      </c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</row>
    <row r="122" s="2" customFormat="1" ht="22.8" customHeight="1">
      <c r="A122" s="38"/>
      <c r="B122" s="39"/>
      <c r="C122" s="107" t="s">
        <v>161</v>
      </c>
      <c r="D122" s="40"/>
      <c r="E122" s="40"/>
      <c r="F122" s="40"/>
      <c r="G122" s="40"/>
      <c r="H122" s="40"/>
      <c r="I122" s="154"/>
      <c r="J122" s="225">
        <f>BK122</f>
        <v>0</v>
      </c>
      <c r="K122" s="40"/>
      <c r="L122" s="44"/>
      <c r="M122" s="103"/>
      <c r="N122" s="226"/>
      <c r="O122" s="104"/>
      <c r="P122" s="227">
        <f>P123</f>
        <v>0</v>
      </c>
      <c r="Q122" s="104"/>
      <c r="R122" s="227">
        <f>R123</f>
        <v>3.6614605295000002</v>
      </c>
      <c r="S122" s="104"/>
      <c r="T122" s="228">
        <f>T123</f>
        <v>5.0822500000000002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82</v>
      </c>
      <c r="AU122" s="16" t="s">
        <v>132</v>
      </c>
      <c r="BK122" s="229">
        <f>BK123</f>
        <v>0</v>
      </c>
    </row>
    <row r="123" s="12" customFormat="1" ht="25.92" customHeight="1">
      <c r="A123" s="12"/>
      <c r="B123" s="230"/>
      <c r="C123" s="231"/>
      <c r="D123" s="232" t="s">
        <v>82</v>
      </c>
      <c r="E123" s="233" t="s">
        <v>162</v>
      </c>
      <c r="F123" s="233" t="s">
        <v>163</v>
      </c>
      <c r="G123" s="231"/>
      <c r="H123" s="231"/>
      <c r="I123" s="234"/>
      <c r="J123" s="235">
        <f>BK123</f>
        <v>0</v>
      </c>
      <c r="K123" s="231"/>
      <c r="L123" s="236"/>
      <c r="M123" s="237"/>
      <c r="N123" s="238"/>
      <c r="O123" s="238"/>
      <c r="P123" s="239">
        <f>P124+P154</f>
        <v>0</v>
      </c>
      <c r="Q123" s="238"/>
      <c r="R123" s="239">
        <f>R124+R154</f>
        <v>3.6614605295000002</v>
      </c>
      <c r="S123" s="238"/>
      <c r="T123" s="240">
        <f>T124+T154</f>
        <v>5.0822500000000002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90</v>
      </c>
      <c r="AT123" s="242" t="s">
        <v>82</v>
      </c>
      <c r="AU123" s="242" t="s">
        <v>83</v>
      </c>
      <c r="AY123" s="241" t="s">
        <v>164</v>
      </c>
      <c r="BK123" s="243">
        <f>BK124+BK154</f>
        <v>0</v>
      </c>
    </row>
    <row r="124" s="12" customFormat="1" ht="22.8" customHeight="1">
      <c r="A124" s="12"/>
      <c r="B124" s="230"/>
      <c r="C124" s="231"/>
      <c r="D124" s="232" t="s">
        <v>82</v>
      </c>
      <c r="E124" s="244" t="s">
        <v>190</v>
      </c>
      <c r="F124" s="244" t="s">
        <v>291</v>
      </c>
      <c r="G124" s="231"/>
      <c r="H124" s="231"/>
      <c r="I124" s="234"/>
      <c r="J124" s="245">
        <f>BK124</f>
        <v>0</v>
      </c>
      <c r="K124" s="231"/>
      <c r="L124" s="236"/>
      <c r="M124" s="237"/>
      <c r="N124" s="238"/>
      <c r="O124" s="238"/>
      <c r="P124" s="239">
        <f>SUM(P125:P153)</f>
        <v>0</v>
      </c>
      <c r="Q124" s="238"/>
      <c r="R124" s="239">
        <f>SUM(R125:R153)</f>
        <v>3.6614605295000002</v>
      </c>
      <c r="S124" s="238"/>
      <c r="T124" s="240">
        <f>SUM(T125:T153)</f>
        <v>5.0822500000000002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1" t="s">
        <v>90</v>
      </c>
      <c r="AT124" s="242" t="s">
        <v>82</v>
      </c>
      <c r="AU124" s="242" t="s">
        <v>90</v>
      </c>
      <c r="AY124" s="241" t="s">
        <v>164</v>
      </c>
      <c r="BK124" s="243">
        <f>SUM(BK125:BK153)</f>
        <v>0</v>
      </c>
    </row>
    <row r="125" s="2" customFormat="1" ht="16.5" customHeight="1">
      <c r="A125" s="38"/>
      <c r="B125" s="39"/>
      <c r="C125" s="246" t="s">
        <v>90</v>
      </c>
      <c r="D125" s="246" t="s">
        <v>166</v>
      </c>
      <c r="E125" s="247" t="s">
        <v>491</v>
      </c>
      <c r="F125" s="248" t="s">
        <v>492</v>
      </c>
      <c r="G125" s="249" t="s">
        <v>175</v>
      </c>
      <c r="H125" s="250">
        <v>4</v>
      </c>
      <c r="I125" s="251"/>
      <c r="J125" s="252">
        <f>ROUND(I125*H125,2)</f>
        <v>0</v>
      </c>
      <c r="K125" s="248" t="s">
        <v>170</v>
      </c>
      <c r="L125" s="44"/>
      <c r="M125" s="253" t="s">
        <v>1</v>
      </c>
      <c r="N125" s="254" t="s">
        <v>48</v>
      </c>
      <c r="O125" s="91"/>
      <c r="P125" s="255">
        <f>O125*H125</f>
        <v>0</v>
      </c>
      <c r="Q125" s="255">
        <v>0</v>
      </c>
      <c r="R125" s="255">
        <f>Q125*H125</f>
        <v>0</v>
      </c>
      <c r="S125" s="255">
        <v>0</v>
      </c>
      <c r="T125" s="25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7" t="s">
        <v>171</v>
      </c>
      <c r="AT125" s="257" t="s">
        <v>166</v>
      </c>
      <c r="AU125" s="257" t="s">
        <v>92</v>
      </c>
      <c r="AY125" s="16" t="s">
        <v>164</v>
      </c>
      <c r="BE125" s="258">
        <f>IF(N125="základní",J125,0)</f>
        <v>0</v>
      </c>
      <c r="BF125" s="258">
        <f>IF(N125="snížená",J125,0)</f>
        <v>0</v>
      </c>
      <c r="BG125" s="258">
        <f>IF(N125="zákl. přenesená",J125,0)</f>
        <v>0</v>
      </c>
      <c r="BH125" s="258">
        <f>IF(N125="sníž. přenesená",J125,0)</f>
        <v>0</v>
      </c>
      <c r="BI125" s="258">
        <f>IF(N125="nulová",J125,0)</f>
        <v>0</v>
      </c>
      <c r="BJ125" s="16" t="s">
        <v>90</v>
      </c>
      <c r="BK125" s="258">
        <f>ROUND(I125*H125,2)</f>
        <v>0</v>
      </c>
      <c r="BL125" s="16" t="s">
        <v>171</v>
      </c>
      <c r="BM125" s="257" t="s">
        <v>493</v>
      </c>
    </row>
    <row r="126" s="2" customFormat="1" ht="16.5" customHeight="1">
      <c r="A126" s="38"/>
      <c r="B126" s="39"/>
      <c r="C126" s="246" t="s">
        <v>92</v>
      </c>
      <c r="D126" s="246" t="s">
        <v>166</v>
      </c>
      <c r="E126" s="247" t="s">
        <v>494</v>
      </c>
      <c r="F126" s="248" t="s">
        <v>495</v>
      </c>
      <c r="G126" s="249" t="s">
        <v>374</v>
      </c>
      <c r="H126" s="250">
        <v>6.5</v>
      </c>
      <c r="I126" s="251"/>
      <c r="J126" s="252">
        <f>ROUND(I126*H126,2)</f>
        <v>0</v>
      </c>
      <c r="K126" s="248" t="s">
        <v>170</v>
      </c>
      <c r="L126" s="44"/>
      <c r="M126" s="253" t="s">
        <v>1</v>
      </c>
      <c r="N126" s="254" t="s">
        <v>48</v>
      </c>
      <c r="O126" s="91"/>
      <c r="P126" s="255">
        <f>O126*H126</f>
        <v>0</v>
      </c>
      <c r="Q126" s="255">
        <v>0</v>
      </c>
      <c r="R126" s="255">
        <f>Q126*H126</f>
        <v>0</v>
      </c>
      <c r="S126" s="255">
        <v>0.311</v>
      </c>
      <c r="T126" s="256">
        <f>S126*H126</f>
        <v>2.0215000000000001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7" t="s">
        <v>171</v>
      </c>
      <c r="AT126" s="257" t="s">
        <v>166</v>
      </c>
      <c r="AU126" s="257" t="s">
        <v>92</v>
      </c>
      <c r="AY126" s="16" t="s">
        <v>164</v>
      </c>
      <c r="BE126" s="258">
        <f>IF(N126="základní",J126,0)</f>
        <v>0</v>
      </c>
      <c r="BF126" s="258">
        <f>IF(N126="snížená",J126,0)</f>
        <v>0</v>
      </c>
      <c r="BG126" s="258">
        <f>IF(N126="zákl. přenesená",J126,0)</f>
        <v>0</v>
      </c>
      <c r="BH126" s="258">
        <f>IF(N126="sníž. přenesená",J126,0)</f>
        <v>0</v>
      </c>
      <c r="BI126" s="258">
        <f>IF(N126="nulová",J126,0)</f>
        <v>0</v>
      </c>
      <c r="BJ126" s="16" t="s">
        <v>90</v>
      </c>
      <c r="BK126" s="258">
        <f>ROUND(I126*H126,2)</f>
        <v>0</v>
      </c>
      <c r="BL126" s="16" t="s">
        <v>171</v>
      </c>
      <c r="BM126" s="257" t="s">
        <v>496</v>
      </c>
    </row>
    <row r="127" s="13" customFormat="1">
      <c r="A127" s="13"/>
      <c r="B127" s="259"/>
      <c r="C127" s="260"/>
      <c r="D127" s="261" t="s">
        <v>183</v>
      </c>
      <c r="E127" s="262" t="s">
        <v>1</v>
      </c>
      <c r="F127" s="263" t="s">
        <v>497</v>
      </c>
      <c r="G127" s="260"/>
      <c r="H127" s="264">
        <v>6.5</v>
      </c>
      <c r="I127" s="265"/>
      <c r="J127" s="260"/>
      <c r="K127" s="260"/>
      <c r="L127" s="266"/>
      <c r="M127" s="267"/>
      <c r="N127" s="268"/>
      <c r="O127" s="268"/>
      <c r="P127" s="268"/>
      <c r="Q127" s="268"/>
      <c r="R127" s="268"/>
      <c r="S127" s="268"/>
      <c r="T127" s="26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0" t="s">
        <v>183</v>
      </c>
      <c r="AU127" s="270" t="s">
        <v>92</v>
      </c>
      <c r="AV127" s="13" t="s">
        <v>92</v>
      </c>
      <c r="AW127" s="13" t="s">
        <v>39</v>
      </c>
      <c r="AX127" s="13" t="s">
        <v>90</v>
      </c>
      <c r="AY127" s="270" t="s">
        <v>164</v>
      </c>
    </row>
    <row r="128" s="2" customFormat="1" ht="21.75" customHeight="1">
      <c r="A128" s="38"/>
      <c r="B128" s="39"/>
      <c r="C128" s="246" t="s">
        <v>178</v>
      </c>
      <c r="D128" s="246" t="s">
        <v>166</v>
      </c>
      <c r="E128" s="247" t="s">
        <v>498</v>
      </c>
      <c r="F128" s="248" t="s">
        <v>499</v>
      </c>
      <c r="G128" s="249" t="s">
        <v>374</v>
      </c>
      <c r="H128" s="250">
        <v>6.5</v>
      </c>
      <c r="I128" s="251"/>
      <c r="J128" s="252">
        <f>ROUND(I128*H128,2)</f>
        <v>0</v>
      </c>
      <c r="K128" s="248" t="s">
        <v>170</v>
      </c>
      <c r="L128" s="44"/>
      <c r="M128" s="253" t="s">
        <v>1</v>
      </c>
      <c r="N128" s="254" t="s">
        <v>48</v>
      </c>
      <c r="O128" s="91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7" t="s">
        <v>171</v>
      </c>
      <c r="AT128" s="257" t="s">
        <v>166</v>
      </c>
      <c r="AU128" s="257" t="s">
        <v>92</v>
      </c>
      <c r="AY128" s="16" t="s">
        <v>164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6" t="s">
        <v>90</v>
      </c>
      <c r="BK128" s="258">
        <f>ROUND(I128*H128,2)</f>
        <v>0</v>
      </c>
      <c r="BL128" s="16" t="s">
        <v>171</v>
      </c>
      <c r="BM128" s="257" t="s">
        <v>500</v>
      </c>
    </row>
    <row r="129" s="2" customFormat="1" ht="16.5" customHeight="1">
      <c r="A129" s="38"/>
      <c r="B129" s="39"/>
      <c r="C129" s="246" t="s">
        <v>171</v>
      </c>
      <c r="D129" s="246" t="s">
        <v>166</v>
      </c>
      <c r="E129" s="247" t="s">
        <v>501</v>
      </c>
      <c r="F129" s="248" t="s">
        <v>502</v>
      </c>
      <c r="G129" s="249" t="s">
        <v>374</v>
      </c>
      <c r="H129" s="250">
        <v>19.25</v>
      </c>
      <c r="I129" s="251"/>
      <c r="J129" s="252">
        <f>ROUND(I129*H129,2)</f>
        <v>0</v>
      </c>
      <c r="K129" s="248" t="s">
        <v>170</v>
      </c>
      <c r="L129" s="44"/>
      <c r="M129" s="253" t="s">
        <v>1</v>
      </c>
      <c r="N129" s="254" t="s">
        <v>48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0.159</v>
      </c>
      <c r="T129" s="256">
        <f>S129*H129</f>
        <v>3.0607500000000001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171</v>
      </c>
      <c r="AT129" s="257" t="s">
        <v>166</v>
      </c>
      <c r="AU129" s="257" t="s">
        <v>92</v>
      </c>
      <c r="AY129" s="16" t="s">
        <v>164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90</v>
      </c>
      <c r="BK129" s="258">
        <f>ROUND(I129*H129,2)</f>
        <v>0</v>
      </c>
      <c r="BL129" s="16" t="s">
        <v>171</v>
      </c>
      <c r="BM129" s="257" t="s">
        <v>503</v>
      </c>
    </row>
    <row r="130" s="2" customFormat="1" ht="21.75" customHeight="1">
      <c r="A130" s="38"/>
      <c r="B130" s="39"/>
      <c r="C130" s="246" t="s">
        <v>190</v>
      </c>
      <c r="D130" s="246" t="s">
        <v>166</v>
      </c>
      <c r="E130" s="247" t="s">
        <v>504</v>
      </c>
      <c r="F130" s="248" t="s">
        <v>505</v>
      </c>
      <c r="G130" s="249" t="s">
        <v>374</v>
      </c>
      <c r="H130" s="250">
        <v>19.25</v>
      </c>
      <c r="I130" s="251"/>
      <c r="J130" s="252">
        <f>ROUND(I130*H130,2)</f>
        <v>0</v>
      </c>
      <c r="K130" s="248" t="s">
        <v>170</v>
      </c>
      <c r="L130" s="44"/>
      <c r="M130" s="253" t="s">
        <v>1</v>
      </c>
      <c r="N130" s="254" t="s">
        <v>48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171</v>
      </c>
      <c r="AT130" s="257" t="s">
        <v>166</v>
      </c>
      <c r="AU130" s="257" t="s">
        <v>92</v>
      </c>
      <c r="AY130" s="16" t="s">
        <v>164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90</v>
      </c>
      <c r="BK130" s="258">
        <f>ROUND(I130*H130,2)</f>
        <v>0</v>
      </c>
      <c r="BL130" s="16" t="s">
        <v>171</v>
      </c>
      <c r="BM130" s="257" t="s">
        <v>506</v>
      </c>
    </row>
    <row r="131" s="2" customFormat="1" ht="16.5" customHeight="1">
      <c r="A131" s="38"/>
      <c r="B131" s="39"/>
      <c r="C131" s="246" t="s">
        <v>198</v>
      </c>
      <c r="D131" s="246" t="s">
        <v>166</v>
      </c>
      <c r="E131" s="247" t="s">
        <v>507</v>
      </c>
      <c r="F131" s="248" t="s">
        <v>508</v>
      </c>
      <c r="G131" s="249" t="s">
        <v>374</v>
      </c>
      <c r="H131" s="250">
        <v>6.5</v>
      </c>
      <c r="I131" s="251"/>
      <c r="J131" s="252">
        <f>ROUND(I131*H131,2)</f>
        <v>0</v>
      </c>
      <c r="K131" s="248" t="s">
        <v>170</v>
      </c>
      <c r="L131" s="44"/>
      <c r="M131" s="253" t="s">
        <v>1</v>
      </c>
      <c r="N131" s="254" t="s">
        <v>48</v>
      </c>
      <c r="O131" s="91"/>
      <c r="P131" s="255">
        <f>O131*H131</f>
        <v>0</v>
      </c>
      <c r="Q131" s="255">
        <v>0.012437958000000001</v>
      </c>
      <c r="R131" s="255">
        <f>Q131*H131</f>
        <v>0.080846727000000007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171</v>
      </c>
      <c r="AT131" s="257" t="s">
        <v>166</v>
      </c>
      <c r="AU131" s="257" t="s">
        <v>92</v>
      </c>
      <c r="AY131" s="16" t="s">
        <v>164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90</v>
      </c>
      <c r="BK131" s="258">
        <f>ROUND(I131*H131,2)</f>
        <v>0</v>
      </c>
      <c r="BL131" s="16" t="s">
        <v>171</v>
      </c>
      <c r="BM131" s="257" t="s">
        <v>509</v>
      </c>
    </row>
    <row r="132" s="2" customFormat="1">
      <c r="A132" s="38"/>
      <c r="B132" s="39"/>
      <c r="C132" s="40"/>
      <c r="D132" s="261" t="s">
        <v>188</v>
      </c>
      <c r="E132" s="40"/>
      <c r="F132" s="271" t="s">
        <v>510</v>
      </c>
      <c r="G132" s="40"/>
      <c r="H132" s="40"/>
      <c r="I132" s="154"/>
      <c r="J132" s="40"/>
      <c r="K132" s="40"/>
      <c r="L132" s="44"/>
      <c r="M132" s="272"/>
      <c r="N132" s="27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188</v>
      </c>
      <c r="AU132" s="16" t="s">
        <v>92</v>
      </c>
    </row>
    <row r="133" s="13" customFormat="1">
      <c r="A133" s="13"/>
      <c r="B133" s="259"/>
      <c r="C133" s="260"/>
      <c r="D133" s="261" t="s">
        <v>183</v>
      </c>
      <c r="E133" s="262" t="s">
        <v>1</v>
      </c>
      <c r="F133" s="263" t="s">
        <v>497</v>
      </c>
      <c r="G133" s="260"/>
      <c r="H133" s="264">
        <v>6.5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183</v>
      </c>
      <c r="AU133" s="270" t="s">
        <v>92</v>
      </c>
      <c r="AV133" s="13" t="s">
        <v>92</v>
      </c>
      <c r="AW133" s="13" t="s">
        <v>39</v>
      </c>
      <c r="AX133" s="13" t="s">
        <v>90</v>
      </c>
      <c r="AY133" s="270" t="s">
        <v>164</v>
      </c>
    </row>
    <row r="134" s="2" customFormat="1" ht="16.5" customHeight="1">
      <c r="A134" s="38"/>
      <c r="B134" s="39"/>
      <c r="C134" s="274" t="s">
        <v>203</v>
      </c>
      <c r="D134" s="274" t="s">
        <v>191</v>
      </c>
      <c r="E134" s="275" t="s">
        <v>511</v>
      </c>
      <c r="F134" s="276" t="s">
        <v>512</v>
      </c>
      <c r="G134" s="277" t="s">
        <v>194</v>
      </c>
      <c r="H134" s="278">
        <v>0.64600000000000002</v>
      </c>
      <c r="I134" s="279"/>
      <c r="J134" s="280">
        <f>ROUND(I134*H134,2)</f>
        <v>0</v>
      </c>
      <c r="K134" s="276" t="s">
        <v>170</v>
      </c>
      <c r="L134" s="281"/>
      <c r="M134" s="282" t="s">
        <v>1</v>
      </c>
      <c r="N134" s="283" t="s">
        <v>48</v>
      </c>
      <c r="O134" s="91"/>
      <c r="P134" s="255">
        <f>O134*H134</f>
        <v>0</v>
      </c>
      <c r="Q134" s="255">
        <v>1</v>
      </c>
      <c r="R134" s="255">
        <f>Q134*H134</f>
        <v>0.64600000000000002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195</v>
      </c>
      <c r="AT134" s="257" t="s">
        <v>191</v>
      </c>
      <c r="AU134" s="257" t="s">
        <v>92</v>
      </c>
      <c r="AY134" s="16" t="s">
        <v>164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90</v>
      </c>
      <c r="BK134" s="258">
        <f>ROUND(I134*H134,2)</f>
        <v>0</v>
      </c>
      <c r="BL134" s="16" t="s">
        <v>171</v>
      </c>
      <c r="BM134" s="257" t="s">
        <v>513</v>
      </c>
    </row>
    <row r="135" s="2" customFormat="1">
      <c r="A135" s="38"/>
      <c r="B135" s="39"/>
      <c r="C135" s="40"/>
      <c r="D135" s="261" t="s">
        <v>188</v>
      </c>
      <c r="E135" s="40"/>
      <c r="F135" s="271" t="s">
        <v>514</v>
      </c>
      <c r="G135" s="40"/>
      <c r="H135" s="40"/>
      <c r="I135" s="154"/>
      <c r="J135" s="40"/>
      <c r="K135" s="40"/>
      <c r="L135" s="44"/>
      <c r="M135" s="272"/>
      <c r="N135" s="27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188</v>
      </c>
      <c r="AU135" s="16" t="s">
        <v>92</v>
      </c>
    </row>
    <row r="136" s="13" customFormat="1">
      <c r="A136" s="13"/>
      <c r="B136" s="259"/>
      <c r="C136" s="260"/>
      <c r="D136" s="261" t="s">
        <v>183</v>
      </c>
      <c r="E136" s="260"/>
      <c r="F136" s="263" t="s">
        <v>515</v>
      </c>
      <c r="G136" s="260"/>
      <c r="H136" s="264">
        <v>0.64600000000000002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183</v>
      </c>
      <c r="AU136" s="270" t="s">
        <v>92</v>
      </c>
      <c r="AV136" s="13" t="s">
        <v>92</v>
      </c>
      <c r="AW136" s="13" t="s">
        <v>4</v>
      </c>
      <c r="AX136" s="13" t="s">
        <v>90</v>
      </c>
      <c r="AY136" s="270" t="s">
        <v>164</v>
      </c>
    </row>
    <row r="137" s="2" customFormat="1" ht="21.75" customHeight="1">
      <c r="A137" s="38"/>
      <c r="B137" s="39"/>
      <c r="C137" s="274" t="s">
        <v>195</v>
      </c>
      <c r="D137" s="274" t="s">
        <v>191</v>
      </c>
      <c r="E137" s="275" t="s">
        <v>516</v>
      </c>
      <c r="F137" s="276" t="s">
        <v>517</v>
      </c>
      <c r="G137" s="277" t="s">
        <v>175</v>
      </c>
      <c r="H137" s="278">
        <v>10</v>
      </c>
      <c r="I137" s="279"/>
      <c r="J137" s="280">
        <f>ROUND(I137*H137,2)</f>
        <v>0</v>
      </c>
      <c r="K137" s="276" t="s">
        <v>170</v>
      </c>
      <c r="L137" s="281"/>
      <c r="M137" s="282" t="s">
        <v>1</v>
      </c>
      <c r="N137" s="283" t="s">
        <v>48</v>
      </c>
      <c r="O137" s="91"/>
      <c r="P137" s="255">
        <f>O137*H137</f>
        <v>0</v>
      </c>
      <c r="Q137" s="255">
        <v>0.072999999999999995</v>
      </c>
      <c r="R137" s="255">
        <f>Q137*H137</f>
        <v>0.72999999999999998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195</v>
      </c>
      <c r="AT137" s="257" t="s">
        <v>191</v>
      </c>
      <c r="AU137" s="257" t="s">
        <v>92</v>
      </c>
      <c r="AY137" s="16" t="s">
        <v>164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90</v>
      </c>
      <c r="BK137" s="258">
        <f>ROUND(I137*H137,2)</f>
        <v>0</v>
      </c>
      <c r="BL137" s="16" t="s">
        <v>171</v>
      </c>
      <c r="BM137" s="257" t="s">
        <v>518</v>
      </c>
    </row>
    <row r="138" s="2" customFormat="1">
      <c r="A138" s="38"/>
      <c r="B138" s="39"/>
      <c r="C138" s="40"/>
      <c r="D138" s="261" t="s">
        <v>188</v>
      </c>
      <c r="E138" s="40"/>
      <c r="F138" s="271" t="s">
        <v>519</v>
      </c>
      <c r="G138" s="40"/>
      <c r="H138" s="40"/>
      <c r="I138" s="154"/>
      <c r="J138" s="40"/>
      <c r="K138" s="40"/>
      <c r="L138" s="44"/>
      <c r="M138" s="272"/>
      <c r="N138" s="27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188</v>
      </c>
      <c r="AU138" s="16" t="s">
        <v>92</v>
      </c>
    </row>
    <row r="139" s="2" customFormat="1" ht="16.5" customHeight="1">
      <c r="A139" s="38"/>
      <c r="B139" s="39"/>
      <c r="C139" s="246" t="s">
        <v>210</v>
      </c>
      <c r="D139" s="246" t="s">
        <v>166</v>
      </c>
      <c r="E139" s="247" t="s">
        <v>520</v>
      </c>
      <c r="F139" s="248" t="s">
        <v>521</v>
      </c>
      <c r="G139" s="249" t="s">
        <v>374</v>
      </c>
      <c r="H139" s="250">
        <v>19.25</v>
      </c>
      <c r="I139" s="251"/>
      <c r="J139" s="252">
        <f>ROUND(I139*H139,2)</f>
        <v>0</v>
      </c>
      <c r="K139" s="248" t="s">
        <v>170</v>
      </c>
      <c r="L139" s="44"/>
      <c r="M139" s="253" t="s">
        <v>1</v>
      </c>
      <c r="N139" s="254" t="s">
        <v>48</v>
      </c>
      <c r="O139" s="91"/>
      <c r="P139" s="255">
        <f>O139*H139</f>
        <v>0</v>
      </c>
      <c r="Q139" s="255">
        <v>0.01314773</v>
      </c>
      <c r="R139" s="255">
        <f>Q139*H139</f>
        <v>0.25309380250000002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171</v>
      </c>
      <c r="AT139" s="257" t="s">
        <v>166</v>
      </c>
      <c r="AU139" s="257" t="s">
        <v>92</v>
      </c>
      <c r="AY139" s="16" t="s">
        <v>164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90</v>
      </c>
      <c r="BK139" s="258">
        <f>ROUND(I139*H139,2)</f>
        <v>0</v>
      </c>
      <c r="BL139" s="16" t="s">
        <v>171</v>
      </c>
      <c r="BM139" s="257" t="s">
        <v>522</v>
      </c>
    </row>
    <row r="140" s="2" customFormat="1">
      <c r="A140" s="38"/>
      <c r="B140" s="39"/>
      <c r="C140" s="40"/>
      <c r="D140" s="261" t="s">
        <v>188</v>
      </c>
      <c r="E140" s="40"/>
      <c r="F140" s="271" t="s">
        <v>510</v>
      </c>
      <c r="G140" s="40"/>
      <c r="H140" s="40"/>
      <c r="I140" s="154"/>
      <c r="J140" s="40"/>
      <c r="K140" s="40"/>
      <c r="L140" s="44"/>
      <c r="M140" s="272"/>
      <c r="N140" s="27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188</v>
      </c>
      <c r="AU140" s="16" t="s">
        <v>92</v>
      </c>
    </row>
    <row r="141" s="2" customFormat="1" ht="16.5" customHeight="1">
      <c r="A141" s="38"/>
      <c r="B141" s="39"/>
      <c r="C141" s="274" t="s">
        <v>215</v>
      </c>
      <c r="D141" s="274" t="s">
        <v>191</v>
      </c>
      <c r="E141" s="275" t="s">
        <v>511</v>
      </c>
      <c r="F141" s="276" t="s">
        <v>512</v>
      </c>
      <c r="G141" s="277" t="s">
        <v>194</v>
      </c>
      <c r="H141" s="278">
        <v>1.9119999999999999</v>
      </c>
      <c r="I141" s="279"/>
      <c r="J141" s="280">
        <f>ROUND(I141*H141,2)</f>
        <v>0</v>
      </c>
      <c r="K141" s="276" t="s">
        <v>170</v>
      </c>
      <c r="L141" s="281"/>
      <c r="M141" s="282" t="s">
        <v>1</v>
      </c>
      <c r="N141" s="283" t="s">
        <v>48</v>
      </c>
      <c r="O141" s="91"/>
      <c r="P141" s="255">
        <f>O141*H141</f>
        <v>0</v>
      </c>
      <c r="Q141" s="255">
        <v>1</v>
      </c>
      <c r="R141" s="255">
        <f>Q141*H141</f>
        <v>1.9119999999999999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195</v>
      </c>
      <c r="AT141" s="257" t="s">
        <v>191</v>
      </c>
      <c r="AU141" s="257" t="s">
        <v>92</v>
      </c>
      <c r="AY141" s="16" t="s">
        <v>164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90</v>
      </c>
      <c r="BK141" s="258">
        <f>ROUND(I141*H141,2)</f>
        <v>0</v>
      </c>
      <c r="BL141" s="16" t="s">
        <v>171</v>
      </c>
      <c r="BM141" s="257" t="s">
        <v>523</v>
      </c>
    </row>
    <row r="142" s="2" customFormat="1">
      <c r="A142" s="38"/>
      <c r="B142" s="39"/>
      <c r="C142" s="40"/>
      <c r="D142" s="261" t="s">
        <v>188</v>
      </c>
      <c r="E142" s="40"/>
      <c r="F142" s="271" t="s">
        <v>514</v>
      </c>
      <c r="G142" s="40"/>
      <c r="H142" s="40"/>
      <c r="I142" s="154"/>
      <c r="J142" s="40"/>
      <c r="K142" s="40"/>
      <c r="L142" s="44"/>
      <c r="M142" s="272"/>
      <c r="N142" s="27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6" t="s">
        <v>188</v>
      </c>
      <c r="AU142" s="16" t="s">
        <v>92</v>
      </c>
    </row>
    <row r="143" s="13" customFormat="1">
      <c r="A143" s="13"/>
      <c r="B143" s="259"/>
      <c r="C143" s="260"/>
      <c r="D143" s="261" t="s">
        <v>183</v>
      </c>
      <c r="E143" s="260"/>
      <c r="F143" s="263" t="s">
        <v>524</v>
      </c>
      <c r="G143" s="260"/>
      <c r="H143" s="264">
        <v>1.9119999999999999</v>
      </c>
      <c r="I143" s="265"/>
      <c r="J143" s="260"/>
      <c r="K143" s="260"/>
      <c r="L143" s="266"/>
      <c r="M143" s="267"/>
      <c r="N143" s="268"/>
      <c r="O143" s="268"/>
      <c r="P143" s="268"/>
      <c r="Q143" s="268"/>
      <c r="R143" s="268"/>
      <c r="S143" s="268"/>
      <c r="T143" s="26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0" t="s">
        <v>183</v>
      </c>
      <c r="AU143" s="270" t="s">
        <v>92</v>
      </c>
      <c r="AV143" s="13" t="s">
        <v>92</v>
      </c>
      <c r="AW143" s="13" t="s">
        <v>4</v>
      </c>
      <c r="AX143" s="13" t="s">
        <v>90</v>
      </c>
      <c r="AY143" s="270" t="s">
        <v>164</v>
      </c>
    </row>
    <row r="144" s="2" customFormat="1" ht="21.75" customHeight="1">
      <c r="A144" s="38"/>
      <c r="B144" s="39"/>
      <c r="C144" s="246" t="s">
        <v>219</v>
      </c>
      <c r="D144" s="246" t="s">
        <v>166</v>
      </c>
      <c r="E144" s="247" t="s">
        <v>525</v>
      </c>
      <c r="F144" s="248" t="s">
        <v>526</v>
      </c>
      <c r="G144" s="249" t="s">
        <v>175</v>
      </c>
      <c r="H144" s="250">
        <v>4</v>
      </c>
      <c r="I144" s="251"/>
      <c r="J144" s="252">
        <f>ROUND(I144*H144,2)</f>
        <v>0</v>
      </c>
      <c r="K144" s="248" t="s">
        <v>170</v>
      </c>
      <c r="L144" s="44"/>
      <c r="M144" s="253" t="s">
        <v>1</v>
      </c>
      <c r="N144" s="254" t="s">
        <v>48</v>
      </c>
      <c r="O144" s="91"/>
      <c r="P144" s="255">
        <f>O144*H144</f>
        <v>0</v>
      </c>
      <c r="Q144" s="255">
        <v>0.0098799999999999999</v>
      </c>
      <c r="R144" s="255">
        <f>Q144*H144</f>
        <v>0.03952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171</v>
      </c>
      <c r="AT144" s="257" t="s">
        <v>166</v>
      </c>
      <c r="AU144" s="257" t="s">
        <v>92</v>
      </c>
      <c r="AY144" s="16" t="s">
        <v>164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90</v>
      </c>
      <c r="BK144" s="258">
        <f>ROUND(I144*H144,2)</f>
        <v>0</v>
      </c>
      <c r="BL144" s="16" t="s">
        <v>171</v>
      </c>
      <c r="BM144" s="257" t="s">
        <v>527</v>
      </c>
    </row>
    <row r="145" s="2" customFormat="1" ht="33" customHeight="1">
      <c r="A145" s="38"/>
      <c r="B145" s="39"/>
      <c r="C145" s="246" t="s">
        <v>223</v>
      </c>
      <c r="D145" s="246" t="s">
        <v>166</v>
      </c>
      <c r="E145" s="247" t="s">
        <v>528</v>
      </c>
      <c r="F145" s="248" t="s">
        <v>529</v>
      </c>
      <c r="G145" s="249" t="s">
        <v>374</v>
      </c>
      <c r="H145" s="250">
        <v>150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48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171</v>
      </c>
      <c r="AT145" s="257" t="s">
        <v>166</v>
      </c>
      <c r="AU145" s="257" t="s">
        <v>92</v>
      </c>
      <c r="AY145" s="16" t="s">
        <v>164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90</v>
      </c>
      <c r="BK145" s="258">
        <f>ROUND(I145*H145,2)</f>
        <v>0</v>
      </c>
      <c r="BL145" s="16" t="s">
        <v>171</v>
      </c>
      <c r="BM145" s="257" t="s">
        <v>530</v>
      </c>
    </row>
    <row r="146" s="2" customFormat="1" ht="21.75" customHeight="1">
      <c r="A146" s="38"/>
      <c r="B146" s="39"/>
      <c r="C146" s="246" t="s">
        <v>230</v>
      </c>
      <c r="D146" s="246" t="s">
        <v>166</v>
      </c>
      <c r="E146" s="247" t="s">
        <v>531</v>
      </c>
      <c r="F146" s="248" t="s">
        <v>532</v>
      </c>
      <c r="G146" s="249" t="s">
        <v>374</v>
      </c>
      <c r="H146" s="250">
        <v>150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48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166</v>
      </c>
      <c r="AU146" s="257" t="s">
        <v>92</v>
      </c>
      <c r="AY146" s="16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90</v>
      </c>
      <c r="BK146" s="258">
        <f>ROUND(I146*H146,2)</f>
        <v>0</v>
      </c>
      <c r="BL146" s="16" t="s">
        <v>171</v>
      </c>
      <c r="BM146" s="257" t="s">
        <v>533</v>
      </c>
    </row>
    <row r="147" s="2" customFormat="1" ht="21.75" customHeight="1">
      <c r="A147" s="38"/>
      <c r="B147" s="39"/>
      <c r="C147" s="246" t="s">
        <v>235</v>
      </c>
      <c r="D147" s="246" t="s">
        <v>166</v>
      </c>
      <c r="E147" s="247" t="s">
        <v>534</v>
      </c>
      <c r="F147" s="248" t="s">
        <v>535</v>
      </c>
      <c r="G147" s="249" t="s">
        <v>536</v>
      </c>
      <c r="H147" s="250">
        <v>2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48</v>
      </c>
      <c r="O147" s="91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171</v>
      </c>
      <c r="AT147" s="257" t="s">
        <v>166</v>
      </c>
      <c r="AU147" s="257" t="s">
        <v>92</v>
      </c>
      <c r="AY147" s="16" t="s">
        <v>164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6" t="s">
        <v>90</v>
      </c>
      <c r="BK147" s="258">
        <f>ROUND(I147*H147,2)</f>
        <v>0</v>
      </c>
      <c r="BL147" s="16" t="s">
        <v>171</v>
      </c>
      <c r="BM147" s="257" t="s">
        <v>537</v>
      </c>
    </row>
    <row r="148" s="2" customFormat="1" ht="21.75" customHeight="1">
      <c r="A148" s="38"/>
      <c r="B148" s="39"/>
      <c r="C148" s="246" t="s">
        <v>8</v>
      </c>
      <c r="D148" s="246" t="s">
        <v>166</v>
      </c>
      <c r="E148" s="247" t="s">
        <v>538</v>
      </c>
      <c r="F148" s="248" t="s">
        <v>539</v>
      </c>
      <c r="G148" s="249" t="s">
        <v>374</v>
      </c>
      <c r="H148" s="250">
        <v>1300</v>
      </c>
      <c r="I148" s="251"/>
      <c r="J148" s="252">
        <f>ROUND(I148*H148,2)</f>
        <v>0</v>
      </c>
      <c r="K148" s="248" t="s">
        <v>170</v>
      </c>
      <c r="L148" s="44"/>
      <c r="M148" s="253" t="s">
        <v>1</v>
      </c>
      <c r="N148" s="254" t="s">
        <v>48</v>
      </c>
      <c r="O148" s="91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171</v>
      </c>
      <c r="AT148" s="257" t="s">
        <v>166</v>
      </c>
      <c r="AU148" s="257" t="s">
        <v>92</v>
      </c>
      <c r="AY148" s="16" t="s">
        <v>164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90</v>
      </c>
      <c r="BK148" s="258">
        <f>ROUND(I148*H148,2)</f>
        <v>0</v>
      </c>
      <c r="BL148" s="16" t="s">
        <v>171</v>
      </c>
      <c r="BM148" s="257" t="s">
        <v>540</v>
      </c>
    </row>
    <row r="149" s="2" customFormat="1">
      <c r="A149" s="38"/>
      <c r="B149" s="39"/>
      <c r="C149" s="40"/>
      <c r="D149" s="261" t="s">
        <v>188</v>
      </c>
      <c r="E149" s="40"/>
      <c r="F149" s="271" t="s">
        <v>541</v>
      </c>
      <c r="G149" s="40"/>
      <c r="H149" s="40"/>
      <c r="I149" s="154"/>
      <c r="J149" s="40"/>
      <c r="K149" s="40"/>
      <c r="L149" s="44"/>
      <c r="M149" s="272"/>
      <c r="N149" s="27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188</v>
      </c>
      <c r="AU149" s="16" t="s">
        <v>92</v>
      </c>
    </row>
    <row r="150" s="2" customFormat="1" ht="16.5" customHeight="1">
      <c r="A150" s="38"/>
      <c r="B150" s="39"/>
      <c r="C150" s="246" t="s">
        <v>242</v>
      </c>
      <c r="D150" s="246" t="s">
        <v>166</v>
      </c>
      <c r="E150" s="247" t="s">
        <v>542</v>
      </c>
      <c r="F150" s="248" t="s">
        <v>543</v>
      </c>
      <c r="G150" s="249" t="s">
        <v>485</v>
      </c>
      <c r="H150" s="250">
        <v>8</v>
      </c>
      <c r="I150" s="251"/>
      <c r="J150" s="252">
        <f>ROUND(I150*H150,2)</f>
        <v>0</v>
      </c>
      <c r="K150" s="248" t="s">
        <v>170</v>
      </c>
      <c r="L150" s="44"/>
      <c r="M150" s="253" t="s">
        <v>1</v>
      </c>
      <c r="N150" s="254" t="s">
        <v>48</v>
      </c>
      <c r="O150" s="91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171</v>
      </c>
      <c r="AT150" s="257" t="s">
        <v>166</v>
      </c>
      <c r="AU150" s="257" t="s">
        <v>92</v>
      </c>
      <c r="AY150" s="16" t="s">
        <v>164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6" t="s">
        <v>90</v>
      </c>
      <c r="BK150" s="258">
        <f>ROUND(I150*H150,2)</f>
        <v>0</v>
      </c>
      <c r="BL150" s="16" t="s">
        <v>171</v>
      </c>
      <c r="BM150" s="257" t="s">
        <v>544</v>
      </c>
    </row>
    <row r="151" s="2" customFormat="1" ht="21.75" customHeight="1">
      <c r="A151" s="38"/>
      <c r="B151" s="39"/>
      <c r="C151" s="246" t="s">
        <v>247</v>
      </c>
      <c r="D151" s="246" t="s">
        <v>166</v>
      </c>
      <c r="E151" s="247" t="s">
        <v>545</v>
      </c>
      <c r="F151" s="248" t="s">
        <v>546</v>
      </c>
      <c r="G151" s="249" t="s">
        <v>194</v>
      </c>
      <c r="H151" s="250">
        <v>120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48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171</v>
      </c>
      <c r="AT151" s="257" t="s">
        <v>166</v>
      </c>
      <c r="AU151" s="257" t="s">
        <v>92</v>
      </c>
      <c r="AY151" s="16" t="s">
        <v>164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90</v>
      </c>
      <c r="BK151" s="258">
        <f>ROUND(I151*H151,2)</f>
        <v>0</v>
      </c>
      <c r="BL151" s="16" t="s">
        <v>171</v>
      </c>
      <c r="BM151" s="257" t="s">
        <v>547</v>
      </c>
    </row>
    <row r="152" s="2" customFormat="1">
      <c r="A152" s="38"/>
      <c r="B152" s="39"/>
      <c r="C152" s="40"/>
      <c r="D152" s="261" t="s">
        <v>188</v>
      </c>
      <c r="E152" s="40"/>
      <c r="F152" s="271" t="s">
        <v>548</v>
      </c>
      <c r="G152" s="40"/>
      <c r="H152" s="40"/>
      <c r="I152" s="154"/>
      <c r="J152" s="40"/>
      <c r="K152" s="40"/>
      <c r="L152" s="44"/>
      <c r="M152" s="272"/>
      <c r="N152" s="27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6" t="s">
        <v>188</v>
      </c>
      <c r="AU152" s="16" t="s">
        <v>92</v>
      </c>
    </row>
    <row r="153" s="2" customFormat="1" ht="16.5" customHeight="1">
      <c r="A153" s="38"/>
      <c r="B153" s="39"/>
      <c r="C153" s="246" t="s">
        <v>253</v>
      </c>
      <c r="D153" s="246" t="s">
        <v>166</v>
      </c>
      <c r="E153" s="247" t="s">
        <v>549</v>
      </c>
      <c r="F153" s="248" t="s">
        <v>550</v>
      </c>
      <c r="G153" s="249" t="s">
        <v>175</v>
      </c>
      <c r="H153" s="250">
        <v>2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48</v>
      </c>
      <c r="O153" s="91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171</v>
      </c>
      <c r="AT153" s="257" t="s">
        <v>166</v>
      </c>
      <c r="AU153" s="257" t="s">
        <v>92</v>
      </c>
      <c r="AY153" s="16" t="s">
        <v>164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6" t="s">
        <v>90</v>
      </c>
      <c r="BK153" s="258">
        <f>ROUND(I153*H153,2)</f>
        <v>0</v>
      </c>
      <c r="BL153" s="16" t="s">
        <v>171</v>
      </c>
      <c r="BM153" s="257" t="s">
        <v>551</v>
      </c>
    </row>
    <row r="154" s="12" customFormat="1" ht="22.8" customHeight="1">
      <c r="A154" s="12"/>
      <c r="B154" s="230"/>
      <c r="C154" s="231"/>
      <c r="D154" s="232" t="s">
        <v>82</v>
      </c>
      <c r="E154" s="244" t="s">
        <v>423</v>
      </c>
      <c r="F154" s="244" t="s">
        <v>424</v>
      </c>
      <c r="G154" s="231"/>
      <c r="H154" s="231"/>
      <c r="I154" s="234"/>
      <c r="J154" s="245">
        <f>BK154</f>
        <v>0</v>
      </c>
      <c r="K154" s="231"/>
      <c r="L154" s="236"/>
      <c r="M154" s="237"/>
      <c r="N154" s="238"/>
      <c r="O154" s="238"/>
      <c r="P154" s="239">
        <f>P155</f>
        <v>0</v>
      </c>
      <c r="Q154" s="238"/>
      <c r="R154" s="239">
        <f>R155</f>
        <v>0</v>
      </c>
      <c r="S154" s="238"/>
      <c r="T154" s="24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90</v>
      </c>
      <c r="AT154" s="242" t="s">
        <v>82</v>
      </c>
      <c r="AU154" s="242" t="s">
        <v>90</v>
      </c>
      <c r="AY154" s="241" t="s">
        <v>164</v>
      </c>
      <c r="BK154" s="243">
        <f>BK155</f>
        <v>0</v>
      </c>
    </row>
    <row r="155" s="2" customFormat="1" ht="21.75" customHeight="1">
      <c r="A155" s="38"/>
      <c r="B155" s="39"/>
      <c r="C155" s="246" t="s">
        <v>257</v>
      </c>
      <c r="D155" s="246" t="s">
        <v>166</v>
      </c>
      <c r="E155" s="247" t="s">
        <v>552</v>
      </c>
      <c r="F155" s="248" t="s">
        <v>553</v>
      </c>
      <c r="G155" s="249" t="s">
        <v>194</v>
      </c>
      <c r="H155" s="250">
        <v>3.661</v>
      </c>
      <c r="I155" s="251"/>
      <c r="J155" s="252">
        <f>ROUND(I155*H155,2)</f>
        <v>0</v>
      </c>
      <c r="K155" s="248" t="s">
        <v>170</v>
      </c>
      <c r="L155" s="44"/>
      <c r="M155" s="299" t="s">
        <v>1</v>
      </c>
      <c r="N155" s="300" t="s">
        <v>48</v>
      </c>
      <c r="O155" s="297"/>
      <c r="P155" s="301">
        <f>O155*H155</f>
        <v>0</v>
      </c>
      <c r="Q155" s="301">
        <v>0</v>
      </c>
      <c r="R155" s="301">
        <f>Q155*H155</f>
        <v>0</v>
      </c>
      <c r="S155" s="301">
        <v>0</v>
      </c>
      <c r="T155" s="30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171</v>
      </c>
      <c r="AT155" s="257" t="s">
        <v>166</v>
      </c>
      <c r="AU155" s="257" t="s">
        <v>92</v>
      </c>
      <c r="AY155" s="16" t="s">
        <v>164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6" t="s">
        <v>90</v>
      </c>
      <c r="BK155" s="258">
        <f>ROUND(I155*H155,2)</f>
        <v>0</v>
      </c>
      <c r="BL155" s="16" t="s">
        <v>171</v>
      </c>
      <c r="BM155" s="257" t="s">
        <v>554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195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rVNnz1Cztck8c3KOoBoO5UiGcJRoQt95CoRNRcmjlU6nCHsQP5tM1M5s5Gn2iSdcQSWjWKmvCLoUf2IP9FLZjg==" hashValue="H7BIEOrn2NnTsQ4IFn1+nPar356kYgfZIRJHyorkXT3P2C8xW+0JtWWOSDGIMgrDI6aPlY8cuUNYXy2llQmfUQ==" algorithmName="SHA-512" password="CC35"/>
  <autoFilter ref="C121:K15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121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555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124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125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126</v>
      </c>
      <c r="F23" s="38"/>
      <c r="G23" s="38"/>
      <c r="H23" s="38"/>
      <c r="I23" s="156" t="s">
        <v>33</v>
      </c>
      <c r="J23" s="141" t="s">
        <v>127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ROUND((SUM(BE126:BE149)),  2)</f>
        <v>0</v>
      </c>
      <c r="G35" s="38"/>
      <c r="H35" s="38"/>
      <c r="I35" s="174">
        <v>0.20999999999999999</v>
      </c>
      <c r="J35" s="173">
        <f>ROUND(((SUM(BE126:BE149))*I35),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ROUND((SUM(BF126:BF149)),  2)</f>
        <v>0</v>
      </c>
      <c r="G36" s="38"/>
      <c r="H36" s="38"/>
      <c r="I36" s="174">
        <v>0.14999999999999999</v>
      </c>
      <c r="J36" s="173">
        <f>ROUND(((SUM(BF126:BF149))*I36),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ROUND((SUM(BG126:BG149)),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ROUND((SUM(BH126:BH149)),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ROUND((SUM(BI126:BI149)),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121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18-003b-1/03 - Oprava mostu - km 4,595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Gymnazijní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556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557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558</v>
      </c>
      <c r="E100" s="214"/>
      <c r="F100" s="214"/>
      <c r="G100" s="214"/>
      <c r="H100" s="214"/>
      <c r="I100" s="215"/>
      <c r="J100" s="216">
        <f>J131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559</v>
      </c>
      <c r="E101" s="214"/>
      <c r="F101" s="214"/>
      <c r="G101" s="214"/>
      <c r="H101" s="214"/>
      <c r="I101" s="215"/>
      <c r="J101" s="216">
        <f>J138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560</v>
      </c>
      <c r="E102" s="214"/>
      <c r="F102" s="214"/>
      <c r="G102" s="214"/>
      <c r="H102" s="214"/>
      <c r="I102" s="215"/>
      <c r="J102" s="216">
        <f>J141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561</v>
      </c>
      <c r="E103" s="214"/>
      <c r="F103" s="214"/>
      <c r="G103" s="214"/>
      <c r="H103" s="214"/>
      <c r="I103" s="215"/>
      <c r="J103" s="216">
        <f>J145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562</v>
      </c>
      <c r="E104" s="214"/>
      <c r="F104" s="214"/>
      <c r="G104" s="214"/>
      <c r="H104" s="214"/>
      <c r="I104" s="215"/>
      <c r="J104" s="216">
        <f>J148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9" t="str">
        <f>E7</f>
        <v>Oprava mostů v úseku Praha Bubny - Praha Dejvice - Praha Veleslavín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120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121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122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18-003b-1/03 - Oprava mostu - km 4,595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ul. Gymnazijní</v>
      </c>
      <c r="G120" s="40"/>
      <c r="H120" s="40"/>
      <c r="I120" s="156" t="s">
        <v>23</v>
      </c>
      <c r="J120" s="79" t="str">
        <f>IF(J14="","",J14)</f>
        <v>6. 1. 2020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TOP CON SERVIS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40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150</v>
      </c>
      <c r="D125" s="221" t="s">
        <v>68</v>
      </c>
      <c r="E125" s="221" t="s">
        <v>64</v>
      </c>
      <c r="F125" s="221" t="s">
        <v>65</v>
      </c>
      <c r="G125" s="221" t="s">
        <v>151</v>
      </c>
      <c r="H125" s="221" t="s">
        <v>152</v>
      </c>
      <c r="I125" s="222" t="s">
        <v>153</v>
      </c>
      <c r="J125" s="221" t="s">
        <v>130</v>
      </c>
      <c r="K125" s="223" t="s">
        <v>154</v>
      </c>
      <c r="L125" s="224"/>
      <c r="M125" s="100" t="s">
        <v>1</v>
      </c>
      <c r="N125" s="101" t="s">
        <v>47</v>
      </c>
      <c r="O125" s="101" t="s">
        <v>155</v>
      </c>
      <c r="P125" s="101" t="s">
        <v>156</v>
      </c>
      <c r="Q125" s="101" t="s">
        <v>157</v>
      </c>
      <c r="R125" s="101" t="s">
        <v>158</v>
      </c>
      <c r="S125" s="101" t="s">
        <v>159</v>
      </c>
      <c r="T125" s="102" t="s">
        <v>160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161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82</v>
      </c>
      <c r="AU126" s="16" t="s">
        <v>132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82</v>
      </c>
      <c r="E127" s="233" t="s">
        <v>563</v>
      </c>
      <c r="F127" s="233" t="s">
        <v>564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P128+P131+P138+P141+P145+P148</f>
        <v>0</v>
      </c>
      <c r="Q127" s="238"/>
      <c r="R127" s="239">
        <f>R128+R131+R138+R141+R145+R148</f>
        <v>0</v>
      </c>
      <c r="S127" s="238"/>
      <c r="T127" s="240">
        <f>T128+T131+T138+T141+T145+T148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190</v>
      </c>
      <c r="AT127" s="242" t="s">
        <v>82</v>
      </c>
      <c r="AU127" s="242" t="s">
        <v>83</v>
      </c>
      <c r="AY127" s="241" t="s">
        <v>164</v>
      </c>
      <c r="BK127" s="243">
        <f>BK128+BK131+BK138+BK141+BK145+BK148</f>
        <v>0</v>
      </c>
    </row>
    <row r="128" s="12" customFormat="1" ht="22.8" customHeight="1">
      <c r="A128" s="12"/>
      <c r="B128" s="230"/>
      <c r="C128" s="231"/>
      <c r="D128" s="232" t="s">
        <v>82</v>
      </c>
      <c r="E128" s="244" t="s">
        <v>565</v>
      </c>
      <c r="F128" s="244" t="s">
        <v>566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SUM(P129:P130)</f>
        <v>0</v>
      </c>
      <c r="Q128" s="238"/>
      <c r="R128" s="239">
        <f>SUM(R129:R130)</f>
        <v>0</v>
      </c>
      <c r="S128" s="238"/>
      <c r="T128" s="24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190</v>
      </c>
      <c r="AT128" s="242" t="s">
        <v>82</v>
      </c>
      <c r="AU128" s="242" t="s">
        <v>90</v>
      </c>
      <c r="AY128" s="241" t="s">
        <v>164</v>
      </c>
      <c r="BK128" s="243">
        <f>SUM(BK129:BK130)</f>
        <v>0</v>
      </c>
    </row>
    <row r="129" s="2" customFormat="1" ht="16.5" customHeight="1">
      <c r="A129" s="38"/>
      <c r="B129" s="39"/>
      <c r="C129" s="246" t="s">
        <v>90</v>
      </c>
      <c r="D129" s="246" t="s">
        <v>166</v>
      </c>
      <c r="E129" s="247" t="s">
        <v>567</v>
      </c>
      <c r="F129" s="248" t="s">
        <v>568</v>
      </c>
      <c r="G129" s="249" t="s">
        <v>470</v>
      </c>
      <c r="H129" s="250">
        <v>1</v>
      </c>
      <c r="I129" s="251"/>
      <c r="J129" s="252">
        <f>ROUND(I129*H129,2)</f>
        <v>0</v>
      </c>
      <c r="K129" s="248" t="s">
        <v>407</v>
      </c>
      <c r="L129" s="44"/>
      <c r="M129" s="253" t="s">
        <v>1</v>
      </c>
      <c r="N129" s="254" t="s">
        <v>48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569</v>
      </c>
      <c r="AT129" s="257" t="s">
        <v>166</v>
      </c>
      <c r="AU129" s="257" t="s">
        <v>92</v>
      </c>
      <c r="AY129" s="16" t="s">
        <v>164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90</v>
      </c>
      <c r="BK129" s="258">
        <f>ROUND(I129*H129,2)</f>
        <v>0</v>
      </c>
      <c r="BL129" s="16" t="s">
        <v>569</v>
      </c>
      <c r="BM129" s="257" t="s">
        <v>570</v>
      </c>
    </row>
    <row r="130" s="2" customFormat="1">
      <c r="A130" s="38"/>
      <c r="B130" s="39"/>
      <c r="C130" s="40"/>
      <c r="D130" s="261" t="s">
        <v>188</v>
      </c>
      <c r="E130" s="40"/>
      <c r="F130" s="271" t="s">
        <v>571</v>
      </c>
      <c r="G130" s="40"/>
      <c r="H130" s="40"/>
      <c r="I130" s="154"/>
      <c r="J130" s="40"/>
      <c r="K130" s="40"/>
      <c r="L130" s="44"/>
      <c r="M130" s="272"/>
      <c r="N130" s="27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188</v>
      </c>
      <c r="AU130" s="16" t="s">
        <v>92</v>
      </c>
    </row>
    <row r="131" s="12" customFormat="1" ht="22.8" customHeight="1">
      <c r="A131" s="12"/>
      <c r="B131" s="230"/>
      <c r="C131" s="231"/>
      <c r="D131" s="232" t="s">
        <v>82</v>
      </c>
      <c r="E131" s="244" t="s">
        <v>572</v>
      </c>
      <c r="F131" s="244" t="s">
        <v>573</v>
      </c>
      <c r="G131" s="231"/>
      <c r="H131" s="231"/>
      <c r="I131" s="234"/>
      <c r="J131" s="245">
        <f>BK131</f>
        <v>0</v>
      </c>
      <c r="K131" s="231"/>
      <c r="L131" s="236"/>
      <c r="M131" s="237"/>
      <c r="N131" s="238"/>
      <c r="O131" s="238"/>
      <c r="P131" s="239">
        <f>SUM(P132:P137)</f>
        <v>0</v>
      </c>
      <c r="Q131" s="238"/>
      <c r="R131" s="239">
        <f>SUM(R132:R137)</f>
        <v>0</v>
      </c>
      <c r="S131" s="238"/>
      <c r="T131" s="24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190</v>
      </c>
      <c r="AT131" s="242" t="s">
        <v>82</v>
      </c>
      <c r="AU131" s="242" t="s">
        <v>90</v>
      </c>
      <c r="AY131" s="241" t="s">
        <v>164</v>
      </c>
      <c r="BK131" s="243">
        <f>SUM(BK132:BK137)</f>
        <v>0</v>
      </c>
    </row>
    <row r="132" s="2" customFormat="1" ht="16.5" customHeight="1">
      <c r="A132" s="38"/>
      <c r="B132" s="39"/>
      <c r="C132" s="246" t="s">
        <v>92</v>
      </c>
      <c r="D132" s="246" t="s">
        <v>166</v>
      </c>
      <c r="E132" s="247" t="s">
        <v>574</v>
      </c>
      <c r="F132" s="248" t="s">
        <v>573</v>
      </c>
      <c r="G132" s="249" t="s">
        <v>470</v>
      </c>
      <c r="H132" s="250">
        <v>1</v>
      </c>
      <c r="I132" s="251"/>
      <c r="J132" s="252">
        <f>ROUND(I132*H132,2)</f>
        <v>0</v>
      </c>
      <c r="K132" s="248" t="s">
        <v>407</v>
      </c>
      <c r="L132" s="44"/>
      <c r="M132" s="253" t="s">
        <v>1</v>
      </c>
      <c r="N132" s="254" t="s">
        <v>48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569</v>
      </c>
      <c r="AT132" s="257" t="s">
        <v>166</v>
      </c>
      <c r="AU132" s="257" t="s">
        <v>92</v>
      </c>
      <c r="AY132" s="16" t="s">
        <v>164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90</v>
      </c>
      <c r="BK132" s="258">
        <f>ROUND(I132*H132,2)</f>
        <v>0</v>
      </c>
      <c r="BL132" s="16" t="s">
        <v>569</v>
      </c>
      <c r="BM132" s="257" t="s">
        <v>575</v>
      </c>
    </row>
    <row r="133" s="2" customFormat="1">
      <c r="A133" s="38"/>
      <c r="B133" s="39"/>
      <c r="C133" s="40"/>
      <c r="D133" s="261" t="s">
        <v>188</v>
      </c>
      <c r="E133" s="40"/>
      <c r="F133" s="271" t="s">
        <v>576</v>
      </c>
      <c r="G133" s="40"/>
      <c r="H133" s="40"/>
      <c r="I133" s="154"/>
      <c r="J133" s="40"/>
      <c r="K133" s="40"/>
      <c r="L133" s="44"/>
      <c r="M133" s="272"/>
      <c r="N133" s="27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188</v>
      </c>
      <c r="AU133" s="16" t="s">
        <v>92</v>
      </c>
    </row>
    <row r="134" s="2" customFormat="1" ht="16.5" customHeight="1">
      <c r="A134" s="38"/>
      <c r="B134" s="39"/>
      <c r="C134" s="246" t="s">
        <v>178</v>
      </c>
      <c r="D134" s="246" t="s">
        <v>166</v>
      </c>
      <c r="E134" s="247" t="s">
        <v>577</v>
      </c>
      <c r="F134" s="248" t="s">
        <v>578</v>
      </c>
      <c r="G134" s="249" t="s">
        <v>470</v>
      </c>
      <c r="H134" s="250">
        <v>1</v>
      </c>
      <c r="I134" s="251"/>
      <c r="J134" s="252">
        <f>ROUND(I134*H134,2)</f>
        <v>0</v>
      </c>
      <c r="K134" s="248" t="s">
        <v>407</v>
      </c>
      <c r="L134" s="44"/>
      <c r="M134" s="253" t="s">
        <v>1</v>
      </c>
      <c r="N134" s="254" t="s">
        <v>48</v>
      </c>
      <c r="O134" s="91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569</v>
      </c>
      <c r="AT134" s="257" t="s">
        <v>166</v>
      </c>
      <c r="AU134" s="257" t="s">
        <v>92</v>
      </c>
      <c r="AY134" s="16" t="s">
        <v>164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90</v>
      </c>
      <c r="BK134" s="258">
        <f>ROUND(I134*H134,2)</f>
        <v>0</v>
      </c>
      <c r="BL134" s="16" t="s">
        <v>569</v>
      </c>
      <c r="BM134" s="257" t="s">
        <v>579</v>
      </c>
    </row>
    <row r="135" s="2" customFormat="1">
      <c r="A135" s="38"/>
      <c r="B135" s="39"/>
      <c r="C135" s="40"/>
      <c r="D135" s="261" t="s">
        <v>188</v>
      </c>
      <c r="E135" s="40"/>
      <c r="F135" s="271" t="s">
        <v>580</v>
      </c>
      <c r="G135" s="40"/>
      <c r="H135" s="40"/>
      <c r="I135" s="154"/>
      <c r="J135" s="40"/>
      <c r="K135" s="40"/>
      <c r="L135" s="44"/>
      <c r="M135" s="272"/>
      <c r="N135" s="27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188</v>
      </c>
      <c r="AU135" s="16" t="s">
        <v>92</v>
      </c>
    </row>
    <row r="136" s="2" customFormat="1" ht="16.5" customHeight="1">
      <c r="A136" s="38"/>
      <c r="B136" s="39"/>
      <c r="C136" s="246" t="s">
        <v>171</v>
      </c>
      <c r="D136" s="246" t="s">
        <v>166</v>
      </c>
      <c r="E136" s="247" t="s">
        <v>581</v>
      </c>
      <c r="F136" s="248" t="s">
        <v>582</v>
      </c>
      <c r="G136" s="249" t="s">
        <v>470</v>
      </c>
      <c r="H136" s="250">
        <v>1</v>
      </c>
      <c r="I136" s="251"/>
      <c r="J136" s="252">
        <f>ROUND(I136*H136,2)</f>
        <v>0</v>
      </c>
      <c r="K136" s="248" t="s">
        <v>407</v>
      </c>
      <c r="L136" s="44"/>
      <c r="M136" s="253" t="s">
        <v>1</v>
      </c>
      <c r="N136" s="254" t="s">
        <v>48</v>
      </c>
      <c r="O136" s="91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569</v>
      </c>
      <c r="AT136" s="257" t="s">
        <v>166</v>
      </c>
      <c r="AU136" s="257" t="s">
        <v>92</v>
      </c>
      <c r="AY136" s="16" t="s">
        <v>164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90</v>
      </c>
      <c r="BK136" s="258">
        <f>ROUND(I136*H136,2)</f>
        <v>0</v>
      </c>
      <c r="BL136" s="16" t="s">
        <v>569</v>
      </c>
      <c r="BM136" s="257" t="s">
        <v>583</v>
      </c>
    </row>
    <row r="137" s="2" customFormat="1">
      <c r="A137" s="38"/>
      <c r="B137" s="39"/>
      <c r="C137" s="40"/>
      <c r="D137" s="261" t="s">
        <v>188</v>
      </c>
      <c r="E137" s="40"/>
      <c r="F137" s="271" t="s">
        <v>584</v>
      </c>
      <c r="G137" s="40"/>
      <c r="H137" s="40"/>
      <c r="I137" s="154"/>
      <c r="J137" s="40"/>
      <c r="K137" s="40"/>
      <c r="L137" s="44"/>
      <c r="M137" s="272"/>
      <c r="N137" s="27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188</v>
      </c>
      <c r="AU137" s="16" t="s">
        <v>92</v>
      </c>
    </row>
    <row r="138" s="12" customFormat="1" ht="22.8" customHeight="1">
      <c r="A138" s="12"/>
      <c r="B138" s="230"/>
      <c r="C138" s="231"/>
      <c r="D138" s="232" t="s">
        <v>82</v>
      </c>
      <c r="E138" s="244" t="s">
        <v>585</v>
      </c>
      <c r="F138" s="244" t="s">
        <v>586</v>
      </c>
      <c r="G138" s="231"/>
      <c r="H138" s="231"/>
      <c r="I138" s="234"/>
      <c r="J138" s="245">
        <f>BK138</f>
        <v>0</v>
      </c>
      <c r="K138" s="231"/>
      <c r="L138" s="236"/>
      <c r="M138" s="237"/>
      <c r="N138" s="238"/>
      <c r="O138" s="238"/>
      <c r="P138" s="239">
        <f>SUM(P139:P140)</f>
        <v>0</v>
      </c>
      <c r="Q138" s="238"/>
      <c r="R138" s="239">
        <f>SUM(R139:R140)</f>
        <v>0</v>
      </c>
      <c r="S138" s="238"/>
      <c r="T138" s="24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1" t="s">
        <v>190</v>
      </c>
      <c r="AT138" s="242" t="s">
        <v>82</v>
      </c>
      <c r="AU138" s="242" t="s">
        <v>90</v>
      </c>
      <c r="AY138" s="241" t="s">
        <v>164</v>
      </c>
      <c r="BK138" s="243">
        <f>SUM(BK139:BK140)</f>
        <v>0</v>
      </c>
    </row>
    <row r="139" s="2" customFormat="1" ht="16.5" customHeight="1">
      <c r="A139" s="38"/>
      <c r="B139" s="39"/>
      <c r="C139" s="246" t="s">
        <v>190</v>
      </c>
      <c r="D139" s="246" t="s">
        <v>166</v>
      </c>
      <c r="E139" s="247" t="s">
        <v>587</v>
      </c>
      <c r="F139" s="248" t="s">
        <v>588</v>
      </c>
      <c r="G139" s="249" t="s">
        <v>470</v>
      </c>
      <c r="H139" s="250">
        <v>1</v>
      </c>
      <c r="I139" s="251"/>
      <c r="J139" s="252">
        <f>ROUND(I139*H139,2)</f>
        <v>0</v>
      </c>
      <c r="K139" s="248" t="s">
        <v>407</v>
      </c>
      <c r="L139" s="44"/>
      <c r="M139" s="253" t="s">
        <v>1</v>
      </c>
      <c r="N139" s="254" t="s">
        <v>48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569</v>
      </c>
      <c r="AT139" s="257" t="s">
        <v>166</v>
      </c>
      <c r="AU139" s="257" t="s">
        <v>92</v>
      </c>
      <c r="AY139" s="16" t="s">
        <v>164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90</v>
      </c>
      <c r="BK139" s="258">
        <f>ROUND(I139*H139,2)</f>
        <v>0</v>
      </c>
      <c r="BL139" s="16" t="s">
        <v>569</v>
      </c>
      <c r="BM139" s="257" t="s">
        <v>589</v>
      </c>
    </row>
    <row r="140" s="2" customFormat="1">
      <c r="A140" s="38"/>
      <c r="B140" s="39"/>
      <c r="C140" s="40"/>
      <c r="D140" s="261" t="s">
        <v>188</v>
      </c>
      <c r="E140" s="40"/>
      <c r="F140" s="271" t="s">
        <v>590</v>
      </c>
      <c r="G140" s="40"/>
      <c r="H140" s="40"/>
      <c r="I140" s="154"/>
      <c r="J140" s="40"/>
      <c r="K140" s="40"/>
      <c r="L140" s="44"/>
      <c r="M140" s="272"/>
      <c r="N140" s="27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188</v>
      </c>
      <c r="AU140" s="16" t="s">
        <v>92</v>
      </c>
    </row>
    <row r="141" s="12" customFormat="1" ht="22.8" customHeight="1">
      <c r="A141" s="12"/>
      <c r="B141" s="230"/>
      <c r="C141" s="231"/>
      <c r="D141" s="232" t="s">
        <v>82</v>
      </c>
      <c r="E141" s="244" t="s">
        <v>591</v>
      </c>
      <c r="F141" s="244" t="s">
        <v>592</v>
      </c>
      <c r="G141" s="231"/>
      <c r="H141" s="231"/>
      <c r="I141" s="234"/>
      <c r="J141" s="245">
        <f>BK141</f>
        <v>0</v>
      </c>
      <c r="K141" s="231"/>
      <c r="L141" s="236"/>
      <c r="M141" s="237"/>
      <c r="N141" s="238"/>
      <c r="O141" s="238"/>
      <c r="P141" s="239">
        <f>SUM(P142:P144)</f>
        <v>0</v>
      </c>
      <c r="Q141" s="238"/>
      <c r="R141" s="239">
        <f>SUM(R142:R144)</f>
        <v>0</v>
      </c>
      <c r="S141" s="238"/>
      <c r="T141" s="240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1" t="s">
        <v>190</v>
      </c>
      <c r="AT141" s="242" t="s">
        <v>82</v>
      </c>
      <c r="AU141" s="242" t="s">
        <v>90</v>
      </c>
      <c r="AY141" s="241" t="s">
        <v>164</v>
      </c>
      <c r="BK141" s="243">
        <f>SUM(BK142:BK144)</f>
        <v>0</v>
      </c>
    </row>
    <row r="142" s="2" customFormat="1" ht="16.5" customHeight="1">
      <c r="A142" s="38"/>
      <c r="B142" s="39"/>
      <c r="C142" s="246" t="s">
        <v>198</v>
      </c>
      <c r="D142" s="246" t="s">
        <v>166</v>
      </c>
      <c r="E142" s="247" t="s">
        <v>593</v>
      </c>
      <c r="F142" s="248" t="s">
        <v>592</v>
      </c>
      <c r="G142" s="249" t="s">
        <v>470</v>
      </c>
      <c r="H142" s="250">
        <v>1</v>
      </c>
      <c r="I142" s="251"/>
      <c r="J142" s="252">
        <f>ROUND(I142*H142,2)</f>
        <v>0</v>
      </c>
      <c r="K142" s="248" t="s">
        <v>407</v>
      </c>
      <c r="L142" s="44"/>
      <c r="M142" s="253" t="s">
        <v>1</v>
      </c>
      <c r="N142" s="254" t="s">
        <v>48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569</v>
      </c>
      <c r="AT142" s="257" t="s">
        <v>166</v>
      </c>
      <c r="AU142" s="257" t="s">
        <v>92</v>
      </c>
      <c r="AY142" s="16" t="s">
        <v>164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90</v>
      </c>
      <c r="BK142" s="258">
        <f>ROUND(I142*H142,2)</f>
        <v>0</v>
      </c>
      <c r="BL142" s="16" t="s">
        <v>569</v>
      </c>
      <c r="BM142" s="257" t="s">
        <v>594</v>
      </c>
    </row>
    <row r="143" s="2" customFormat="1" ht="16.5" customHeight="1">
      <c r="A143" s="38"/>
      <c r="B143" s="39"/>
      <c r="C143" s="246" t="s">
        <v>203</v>
      </c>
      <c r="D143" s="246" t="s">
        <v>166</v>
      </c>
      <c r="E143" s="247" t="s">
        <v>595</v>
      </c>
      <c r="F143" s="248" t="s">
        <v>596</v>
      </c>
      <c r="G143" s="249" t="s">
        <v>470</v>
      </c>
      <c r="H143" s="250">
        <v>1</v>
      </c>
      <c r="I143" s="251"/>
      <c r="J143" s="252">
        <f>ROUND(I143*H143,2)</f>
        <v>0</v>
      </c>
      <c r="K143" s="248" t="s">
        <v>407</v>
      </c>
      <c r="L143" s="44"/>
      <c r="M143" s="253" t="s">
        <v>1</v>
      </c>
      <c r="N143" s="254" t="s">
        <v>48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569</v>
      </c>
      <c r="AT143" s="257" t="s">
        <v>166</v>
      </c>
      <c r="AU143" s="257" t="s">
        <v>92</v>
      </c>
      <c r="AY143" s="16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90</v>
      </c>
      <c r="BK143" s="258">
        <f>ROUND(I143*H143,2)</f>
        <v>0</v>
      </c>
      <c r="BL143" s="16" t="s">
        <v>569</v>
      </c>
      <c r="BM143" s="257" t="s">
        <v>597</v>
      </c>
    </row>
    <row r="144" s="2" customFormat="1">
      <c r="A144" s="38"/>
      <c r="B144" s="39"/>
      <c r="C144" s="40"/>
      <c r="D144" s="261" t="s">
        <v>188</v>
      </c>
      <c r="E144" s="40"/>
      <c r="F144" s="271" t="s">
        <v>598</v>
      </c>
      <c r="G144" s="40"/>
      <c r="H144" s="40"/>
      <c r="I144" s="154"/>
      <c r="J144" s="40"/>
      <c r="K144" s="40"/>
      <c r="L144" s="44"/>
      <c r="M144" s="272"/>
      <c r="N144" s="27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188</v>
      </c>
      <c r="AU144" s="16" t="s">
        <v>92</v>
      </c>
    </row>
    <row r="145" s="12" customFormat="1" ht="22.8" customHeight="1">
      <c r="A145" s="12"/>
      <c r="B145" s="230"/>
      <c r="C145" s="231"/>
      <c r="D145" s="232" t="s">
        <v>82</v>
      </c>
      <c r="E145" s="244" t="s">
        <v>599</v>
      </c>
      <c r="F145" s="244" t="s">
        <v>600</v>
      </c>
      <c r="G145" s="231"/>
      <c r="H145" s="231"/>
      <c r="I145" s="234"/>
      <c r="J145" s="245">
        <f>BK145</f>
        <v>0</v>
      </c>
      <c r="K145" s="231"/>
      <c r="L145" s="236"/>
      <c r="M145" s="237"/>
      <c r="N145" s="238"/>
      <c r="O145" s="238"/>
      <c r="P145" s="239">
        <f>SUM(P146:P147)</f>
        <v>0</v>
      </c>
      <c r="Q145" s="238"/>
      <c r="R145" s="239">
        <f>SUM(R146:R147)</f>
        <v>0</v>
      </c>
      <c r="S145" s="238"/>
      <c r="T145" s="240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41" t="s">
        <v>190</v>
      </c>
      <c r="AT145" s="242" t="s">
        <v>82</v>
      </c>
      <c r="AU145" s="242" t="s">
        <v>90</v>
      </c>
      <c r="AY145" s="241" t="s">
        <v>164</v>
      </c>
      <c r="BK145" s="243">
        <f>SUM(BK146:BK147)</f>
        <v>0</v>
      </c>
    </row>
    <row r="146" s="2" customFormat="1" ht="16.5" customHeight="1">
      <c r="A146" s="38"/>
      <c r="B146" s="39"/>
      <c r="C146" s="246" t="s">
        <v>195</v>
      </c>
      <c r="D146" s="246" t="s">
        <v>166</v>
      </c>
      <c r="E146" s="247" t="s">
        <v>601</v>
      </c>
      <c r="F146" s="248" t="s">
        <v>602</v>
      </c>
      <c r="G146" s="249" t="s">
        <v>470</v>
      </c>
      <c r="H146" s="250">
        <v>1</v>
      </c>
      <c r="I146" s="251"/>
      <c r="J146" s="252">
        <f>ROUND(I146*H146,2)</f>
        <v>0</v>
      </c>
      <c r="K146" s="248" t="s">
        <v>170</v>
      </c>
      <c r="L146" s="44"/>
      <c r="M146" s="253" t="s">
        <v>1</v>
      </c>
      <c r="N146" s="254" t="s">
        <v>48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569</v>
      </c>
      <c r="AT146" s="257" t="s">
        <v>166</v>
      </c>
      <c r="AU146" s="257" t="s">
        <v>92</v>
      </c>
      <c r="AY146" s="16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90</v>
      </c>
      <c r="BK146" s="258">
        <f>ROUND(I146*H146,2)</f>
        <v>0</v>
      </c>
      <c r="BL146" s="16" t="s">
        <v>569</v>
      </c>
      <c r="BM146" s="257" t="s">
        <v>603</v>
      </c>
    </row>
    <row r="147" s="2" customFormat="1">
      <c r="A147" s="38"/>
      <c r="B147" s="39"/>
      <c r="C147" s="40"/>
      <c r="D147" s="261" t="s">
        <v>188</v>
      </c>
      <c r="E147" s="40"/>
      <c r="F147" s="271" t="s">
        <v>604</v>
      </c>
      <c r="G147" s="40"/>
      <c r="H147" s="40"/>
      <c r="I147" s="154"/>
      <c r="J147" s="40"/>
      <c r="K147" s="40"/>
      <c r="L147" s="44"/>
      <c r="M147" s="272"/>
      <c r="N147" s="27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188</v>
      </c>
      <c r="AU147" s="16" t="s">
        <v>92</v>
      </c>
    </row>
    <row r="148" s="12" customFormat="1" ht="22.8" customHeight="1">
      <c r="A148" s="12"/>
      <c r="B148" s="230"/>
      <c r="C148" s="231"/>
      <c r="D148" s="232" t="s">
        <v>82</v>
      </c>
      <c r="E148" s="244" t="s">
        <v>605</v>
      </c>
      <c r="F148" s="244" t="s">
        <v>606</v>
      </c>
      <c r="G148" s="231"/>
      <c r="H148" s="231"/>
      <c r="I148" s="234"/>
      <c r="J148" s="245">
        <f>BK148</f>
        <v>0</v>
      </c>
      <c r="K148" s="231"/>
      <c r="L148" s="236"/>
      <c r="M148" s="237"/>
      <c r="N148" s="238"/>
      <c r="O148" s="238"/>
      <c r="P148" s="239">
        <f>P149</f>
        <v>0</v>
      </c>
      <c r="Q148" s="238"/>
      <c r="R148" s="239">
        <f>R149</f>
        <v>0</v>
      </c>
      <c r="S148" s="238"/>
      <c r="T148" s="24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1" t="s">
        <v>190</v>
      </c>
      <c r="AT148" s="242" t="s">
        <v>82</v>
      </c>
      <c r="AU148" s="242" t="s">
        <v>90</v>
      </c>
      <c r="AY148" s="241" t="s">
        <v>164</v>
      </c>
      <c r="BK148" s="243">
        <f>BK149</f>
        <v>0</v>
      </c>
    </row>
    <row r="149" s="2" customFormat="1" ht="16.5" customHeight="1">
      <c r="A149" s="38"/>
      <c r="B149" s="39"/>
      <c r="C149" s="246" t="s">
        <v>210</v>
      </c>
      <c r="D149" s="246" t="s">
        <v>166</v>
      </c>
      <c r="E149" s="247" t="s">
        <v>607</v>
      </c>
      <c r="F149" s="248" t="s">
        <v>608</v>
      </c>
      <c r="G149" s="249" t="s">
        <v>470</v>
      </c>
      <c r="H149" s="250">
        <v>1</v>
      </c>
      <c r="I149" s="251"/>
      <c r="J149" s="252">
        <f>ROUND(I149*H149,2)</f>
        <v>0</v>
      </c>
      <c r="K149" s="248" t="s">
        <v>407</v>
      </c>
      <c r="L149" s="44"/>
      <c r="M149" s="299" t="s">
        <v>1</v>
      </c>
      <c r="N149" s="300" t="s">
        <v>48</v>
      </c>
      <c r="O149" s="297"/>
      <c r="P149" s="301">
        <f>O149*H149</f>
        <v>0</v>
      </c>
      <c r="Q149" s="301">
        <v>0</v>
      </c>
      <c r="R149" s="301">
        <f>Q149*H149</f>
        <v>0</v>
      </c>
      <c r="S149" s="301">
        <v>0</v>
      </c>
      <c r="T149" s="30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569</v>
      </c>
      <c r="AT149" s="257" t="s">
        <v>166</v>
      </c>
      <c r="AU149" s="257" t="s">
        <v>92</v>
      </c>
      <c r="AY149" s="16" t="s">
        <v>164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90</v>
      </c>
      <c r="BK149" s="258">
        <f>ROUND(I149*H149,2)</f>
        <v>0</v>
      </c>
      <c r="BL149" s="16" t="s">
        <v>569</v>
      </c>
      <c r="BM149" s="257" t="s">
        <v>609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195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whtrG/1zLLqOCGCQIDZV+ei8FnjmjTFpWX3A1pQ1N+W/apK2vgShtlvGkaSqPpOezn2pOE+/bYvaqPcmLxMLYA==" hashValue="ZoR2CQ1EGSmLrSzdbIKiPYANIKW0ch4zjlTh3mFMdYJ8V/FJYLi2qi4ypbXPv0iVFEyqr+ZSD88PZgWU1CNMNw==" algorithmName="SHA-512" password="CC35"/>
  <autoFilter ref="C125:K149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611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612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613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614</v>
      </c>
      <c r="F23" s="38"/>
      <c r="G23" s="38"/>
      <c r="H23" s="38"/>
      <c r="I23" s="156" t="s">
        <v>33</v>
      </c>
      <c r="J23" s="141" t="s">
        <v>615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ROUND(J132,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ROUND((SUM(BE132:BE251)),  2)</f>
        <v>0</v>
      </c>
      <c r="G35" s="38"/>
      <c r="H35" s="38"/>
      <c r="I35" s="174">
        <v>0.20999999999999999</v>
      </c>
      <c r="J35" s="173">
        <f>ROUND(((SUM(BE132:BE251))*I35),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ROUND((SUM(BF132:BF251)),  2)</f>
        <v>0</v>
      </c>
      <c r="G36" s="38"/>
      <c r="H36" s="38"/>
      <c r="I36" s="174">
        <v>0.14999999999999999</v>
      </c>
      <c r="J36" s="173">
        <f>ROUND(((SUM(BF132:BF251))*I36),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ROUND((SUM(BG132:BG251)),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ROUND((SUM(BH132:BH251)),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ROUND((SUM(BI132:BI251)),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610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 xml:space="preserve">18-003b-2/01 - Oprava mostu -  km 5,141 _ Most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Spojovací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J132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133</v>
      </c>
      <c r="E98" s="208"/>
      <c r="F98" s="208"/>
      <c r="G98" s="208"/>
      <c r="H98" s="208"/>
      <c r="I98" s="209"/>
      <c r="J98" s="210">
        <f>J133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134</v>
      </c>
      <c r="E99" s="214"/>
      <c r="F99" s="214"/>
      <c r="G99" s="214"/>
      <c r="H99" s="214"/>
      <c r="I99" s="215"/>
      <c r="J99" s="216">
        <f>J134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616</v>
      </c>
      <c r="E100" s="214"/>
      <c r="F100" s="214"/>
      <c r="G100" s="214"/>
      <c r="H100" s="214"/>
      <c r="I100" s="215"/>
      <c r="J100" s="216">
        <f>J147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617</v>
      </c>
      <c r="E101" s="214"/>
      <c r="F101" s="214"/>
      <c r="G101" s="214"/>
      <c r="H101" s="214"/>
      <c r="I101" s="215"/>
      <c r="J101" s="216">
        <f>J150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135</v>
      </c>
      <c r="E102" s="214"/>
      <c r="F102" s="214"/>
      <c r="G102" s="214"/>
      <c r="H102" s="214"/>
      <c r="I102" s="215"/>
      <c r="J102" s="216">
        <f>J173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137</v>
      </c>
      <c r="E103" s="214"/>
      <c r="F103" s="214"/>
      <c r="G103" s="214"/>
      <c r="H103" s="214"/>
      <c r="I103" s="215"/>
      <c r="J103" s="216">
        <f>J184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138</v>
      </c>
      <c r="E104" s="214"/>
      <c r="F104" s="214"/>
      <c r="G104" s="214"/>
      <c r="H104" s="214"/>
      <c r="I104" s="215"/>
      <c r="J104" s="216">
        <f>J187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139</v>
      </c>
      <c r="E105" s="214"/>
      <c r="F105" s="214"/>
      <c r="G105" s="214"/>
      <c r="H105" s="214"/>
      <c r="I105" s="215"/>
      <c r="J105" s="216">
        <f>J215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140</v>
      </c>
      <c r="E106" s="214"/>
      <c r="F106" s="214"/>
      <c r="G106" s="214"/>
      <c r="H106" s="214"/>
      <c r="I106" s="215"/>
      <c r="J106" s="216">
        <f>J223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5"/>
      <c r="C107" s="206"/>
      <c r="D107" s="207" t="s">
        <v>141</v>
      </c>
      <c r="E107" s="208"/>
      <c r="F107" s="208"/>
      <c r="G107" s="208"/>
      <c r="H107" s="208"/>
      <c r="I107" s="209"/>
      <c r="J107" s="210">
        <f>J225</f>
        <v>0</v>
      </c>
      <c r="K107" s="206"/>
      <c r="L107" s="21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12"/>
      <c r="C108" s="133"/>
      <c r="D108" s="213" t="s">
        <v>618</v>
      </c>
      <c r="E108" s="214"/>
      <c r="F108" s="214"/>
      <c r="G108" s="214"/>
      <c r="H108" s="214"/>
      <c r="I108" s="215"/>
      <c r="J108" s="216">
        <f>J226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2"/>
      <c r="C109" s="133"/>
      <c r="D109" s="213" t="s">
        <v>144</v>
      </c>
      <c r="E109" s="214"/>
      <c r="F109" s="214"/>
      <c r="G109" s="214"/>
      <c r="H109" s="214"/>
      <c r="I109" s="215"/>
      <c r="J109" s="216">
        <f>J245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5"/>
      <c r="C110" s="206"/>
      <c r="D110" s="207" t="s">
        <v>148</v>
      </c>
      <c r="E110" s="208"/>
      <c r="F110" s="208"/>
      <c r="G110" s="208"/>
      <c r="H110" s="208"/>
      <c r="I110" s="209"/>
      <c r="J110" s="210">
        <f>J249</f>
        <v>0</v>
      </c>
      <c r="K110" s="206"/>
      <c r="L110" s="2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195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198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149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99" t="str">
        <f>E7</f>
        <v>Oprava mostů v úseku Praha Bubny - Praha Dejvice - Praha Veleslavín</v>
      </c>
      <c r="F120" s="31"/>
      <c r="G120" s="31"/>
      <c r="H120" s="31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0"/>
      <c r="C121" s="31" t="s">
        <v>120</v>
      </c>
      <c r="D121" s="21"/>
      <c r="E121" s="21"/>
      <c r="F121" s="21"/>
      <c r="G121" s="21"/>
      <c r="H121" s="21"/>
      <c r="I121" s="146"/>
      <c r="J121" s="21"/>
      <c r="K121" s="21"/>
      <c r="L121" s="19"/>
    </row>
    <row r="122" s="2" customFormat="1" ht="23.25" customHeight="1">
      <c r="A122" s="38"/>
      <c r="B122" s="39"/>
      <c r="C122" s="40"/>
      <c r="D122" s="40"/>
      <c r="E122" s="199" t="s">
        <v>610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122</v>
      </c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E11</f>
        <v xml:space="preserve">18-003b-2/01 - Oprava mostu -  km 5,141 _ Most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1" t="s">
        <v>21</v>
      </c>
      <c r="D126" s="40"/>
      <c r="E126" s="40"/>
      <c r="F126" s="26" t="str">
        <f>F14</f>
        <v>ul. Spojovací</v>
      </c>
      <c r="G126" s="40"/>
      <c r="H126" s="40"/>
      <c r="I126" s="156" t="s">
        <v>23</v>
      </c>
      <c r="J126" s="79" t="str">
        <f>IF(J14="","",J14)</f>
        <v>6. 1. 2020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54.45" customHeight="1">
      <c r="A128" s="38"/>
      <c r="B128" s="39"/>
      <c r="C128" s="31" t="s">
        <v>29</v>
      </c>
      <c r="D128" s="40"/>
      <c r="E128" s="40"/>
      <c r="F128" s="26" t="str">
        <f>E17</f>
        <v>Správa železnic, státní organizace</v>
      </c>
      <c r="G128" s="40"/>
      <c r="H128" s="40"/>
      <c r="I128" s="156" t="s">
        <v>37</v>
      </c>
      <c r="J128" s="36" t="str">
        <f>E23</f>
        <v>Ing. Ivan Šír, projektování dopravních staveb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1" t="s">
        <v>35</v>
      </c>
      <c r="D129" s="40"/>
      <c r="E129" s="40"/>
      <c r="F129" s="26" t="str">
        <f>IF(E20="","",E20)</f>
        <v>Vyplň údaj</v>
      </c>
      <c r="G129" s="40"/>
      <c r="H129" s="40"/>
      <c r="I129" s="156" t="s">
        <v>40</v>
      </c>
      <c r="J129" s="36" t="str">
        <f>E26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15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18"/>
      <c r="B131" s="219"/>
      <c r="C131" s="220" t="s">
        <v>150</v>
      </c>
      <c r="D131" s="221" t="s">
        <v>68</v>
      </c>
      <c r="E131" s="221" t="s">
        <v>64</v>
      </c>
      <c r="F131" s="221" t="s">
        <v>65</v>
      </c>
      <c r="G131" s="221" t="s">
        <v>151</v>
      </c>
      <c r="H131" s="221" t="s">
        <v>152</v>
      </c>
      <c r="I131" s="222" t="s">
        <v>153</v>
      </c>
      <c r="J131" s="221" t="s">
        <v>130</v>
      </c>
      <c r="K131" s="223" t="s">
        <v>154</v>
      </c>
      <c r="L131" s="224"/>
      <c r="M131" s="100" t="s">
        <v>1</v>
      </c>
      <c r="N131" s="101" t="s">
        <v>47</v>
      </c>
      <c r="O131" s="101" t="s">
        <v>155</v>
      </c>
      <c r="P131" s="101" t="s">
        <v>156</v>
      </c>
      <c r="Q131" s="101" t="s">
        <v>157</v>
      </c>
      <c r="R131" s="101" t="s">
        <v>158</v>
      </c>
      <c r="S131" s="101" t="s">
        <v>159</v>
      </c>
      <c r="T131" s="102" t="s">
        <v>160</v>
      </c>
      <c r="U131" s="218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</row>
    <row r="132" s="2" customFormat="1" ht="22.8" customHeight="1">
      <c r="A132" s="38"/>
      <c r="B132" s="39"/>
      <c r="C132" s="107" t="s">
        <v>161</v>
      </c>
      <c r="D132" s="40"/>
      <c r="E132" s="40"/>
      <c r="F132" s="40"/>
      <c r="G132" s="40"/>
      <c r="H132" s="40"/>
      <c r="I132" s="154"/>
      <c r="J132" s="225">
        <f>BK132</f>
        <v>0</v>
      </c>
      <c r="K132" s="40"/>
      <c r="L132" s="44"/>
      <c r="M132" s="103"/>
      <c r="N132" s="226"/>
      <c r="O132" s="104"/>
      <c r="P132" s="227">
        <f>P133+P225+P249</f>
        <v>0</v>
      </c>
      <c r="Q132" s="104"/>
      <c r="R132" s="227">
        <f>R133+R225+R249</f>
        <v>764.96893266927998</v>
      </c>
      <c r="S132" s="104"/>
      <c r="T132" s="228">
        <f>T133+T225+T249</f>
        <v>55.286699999999996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82</v>
      </c>
      <c r="AU132" s="16" t="s">
        <v>132</v>
      </c>
      <c r="BK132" s="229">
        <f>BK133+BK225+BK249</f>
        <v>0</v>
      </c>
    </row>
    <row r="133" s="12" customFormat="1" ht="25.92" customHeight="1">
      <c r="A133" s="12"/>
      <c r="B133" s="230"/>
      <c r="C133" s="231"/>
      <c r="D133" s="232" t="s">
        <v>82</v>
      </c>
      <c r="E133" s="233" t="s">
        <v>162</v>
      </c>
      <c r="F133" s="233" t="s">
        <v>163</v>
      </c>
      <c r="G133" s="231"/>
      <c r="H133" s="231"/>
      <c r="I133" s="234"/>
      <c r="J133" s="235">
        <f>BK133</f>
        <v>0</v>
      </c>
      <c r="K133" s="231"/>
      <c r="L133" s="236"/>
      <c r="M133" s="237"/>
      <c r="N133" s="238"/>
      <c r="O133" s="238"/>
      <c r="P133" s="239">
        <f>P134+P147+P150+P173+P184+P187+P215+P223</f>
        <v>0</v>
      </c>
      <c r="Q133" s="238"/>
      <c r="R133" s="239">
        <f>R134+R147+R150+R173+R184+R187+R215+R223</f>
        <v>764.42050208399996</v>
      </c>
      <c r="S133" s="238"/>
      <c r="T133" s="240">
        <f>T134+T147+T150+T173+T184+T187+T215+T223</f>
        <v>55.286699999999996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1" t="s">
        <v>90</v>
      </c>
      <c r="AT133" s="242" t="s">
        <v>82</v>
      </c>
      <c r="AU133" s="242" t="s">
        <v>83</v>
      </c>
      <c r="AY133" s="241" t="s">
        <v>164</v>
      </c>
      <c r="BK133" s="243">
        <f>BK134+BK147+BK150+BK173+BK184+BK187+BK215+BK223</f>
        <v>0</v>
      </c>
    </row>
    <row r="134" s="12" customFormat="1" ht="22.8" customHeight="1">
      <c r="A134" s="12"/>
      <c r="B134" s="230"/>
      <c r="C134" s="231"/>
      <c r="D134" s="232" t="s">
        <v>82</v>
      </c>
      <c r="E134" s="244" t="s">
        <v>90</v>
      </c>
      <c r="F134" s="244" t="s">
        <v>165</v>
      </c>
      <c r="G134" s="231"/>
      <c r="H134" s="231"/>
      <c r="I134" s="234"/>
      <c r="J134" s="245">
        <f>BK134</f>
        <v>0</v>
      </c>
      <c r="K134" s="231"/>
      <c r="L134" s="236"/>
      <c r="M134" s="237"/>
      <c r="N134" s="238"/>
      <c r="O134" s="238"/>
      <c r="P134" s="239">
        <f>SUM(P135:P146)</f>
        <v>0</v>
      </c>
      <c r="Q134" s="238"/>
      <c r="R134" s="239">
        <f>SUM(R135:R146)</f>
        <v>0.0030000000000000001</v>
      </c>
      <c r="S134" s="238"/>
      <c r="T134" s="240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90</v>
      </c>
      <c r="AT134" s="242" t="s">
        <v>82</v>
      </c>
      <c r="AU134" s="242" t="s">
        <v>90</v>
      </c>
      <c r="AY134" s="241" t="s">
        <v>164</v>
      </c>
      <c r="BK134" s="243">
        <f>SUM(BK135:BK146)</f>
        <v>0</v>
      </c>
    </row>
    <row r="135" s="2" customFormat="1" ht="21.75" customHeight="1">
      <c r="A135" s="38"/>
      <c r="B135" s="39"/>
      <c r="C135" s="246" t="s">
        <v>90</v>
      </c>
      <c r="D135" s="246" t="s">
        <v>166</v>
      </c>
      <c r="E135" s="247" t="s">
        <v>619</v>
      </c>
      <c r="F135" s="248" t="s">
        <v>620</v>
      </c>
      <c r="G135" s="249" t="s">
        <v>169</v>
      </c>
      <c r="H135" s="250">
        <v>72</v>
      </c>
      <c r="I135" s="251"/>
      <c r="J135" s="252">
        <f>ROUND(I135*H135,2)</f>
        <v>0</v>
      </c>
      <c r="K135" s="248" t="s">
        <v>170</v>
      </c>
      <c r="L135" s="44"/>
      <c r="M135" s="253" t="s">
        <v>1</v>
      </c>
      <c r="N135" s="254" t="s">
        <v>48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171</v>
      </c>
      <c r="AT135" s="257" t="s">
        <v>166</v>
      </c>
      <c r="AU135" s="257" t="s">
        <v>92</v>
      </c>
      <c r="AY135" s="16" t="s">
        <v>164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90</v>
      </c>
      <c r="BK135" s="258">
        <f>ROUND(I135*H135,2)</f>
        <v>0</v>
      </c>
      <c r="BL135" s="16" t="s">
        <v>171</v>
      </c>
      <c r="BM135" s="257" t="s">
        <v>621</v>
      </c>
    </row>
    <row r="136" s="13" customFormat="1">
      <c r="A136" s="13"/>
      <c r="B136" s="259"/>
      <c r="C136" s="260"/>
      <c r="D136" s="261" t="s">
        <v>183</v>
      </c>
      <c r="E136" s="262" t="s">
        <v>1</v>
      </c>
      <c r="F136" s="263" t="s">
        <v>622</v>
      </c>
      <c r="G136" s="260"/>
      <c r="H136" s="264">
        <v>72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183</v>
      </c>
      <c r="AU136" s="270" t="s">
        <v>92</v>
      </c>
      <c r="AV136" s="13" t="s">
        <v>92</v>
      </c>
      <c r="AW136" s="13" t="s">
        <v>39</v>
      </c>
      <c r="AX136" s="13" t="s">
        <v>90</v>
      </c>
      <c r="AY136" s="270" t="s">
        <v>164</v>
      </c>
    </row>
    <row r="137" s="2" customFormat="1" ht="21.75" customHeight="1">
      <c r="A137" s="38"/>
      <c r="B137" s="39"/>
      <c r="C137" s="246" t="s">
        <v>92</v>
      </c>
      <c r="D137" s="246" t="s">
        <v>166</v>
      </c>
      <c r="E137" s="247" t="s">
        <v>623</v>
      </c>
      <c r="F137" s="248" t="s">
        <v>624</v>
      </c>
      <c r="G137" s="249" t="s">
        <v>169</v>
      </c>
      <c r="H137" s="250">
        <v>72</v>
      </c>
      <c r="I137" s="251"/>
      <c r="J137" s="252">
        <f>ROUND(I137*H137,2)</f>
        <v>0</v>
      </c>
      <c r="K137" s="248" t="s">
        <v>170</v>
      </c>
      <c r="L137" s="44"/>
      <c r="M137" s="253" t="s">
        <v>1</v>
      </c>
      <c r="N137" s="254" t="s">
        <v>48</v>
      </c>
      <c r="O137" s="91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171</v>
      </c>
      <c r="AT137" s="257" t="s">
        <v>166</v>
      </c>
      <c r="AU137" s="257" t="s">
        <v>92</v>
      </c>
      <c r="AY137" s="16" t="s">
        <v>164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6" t="s">
        <v>90</v>
      </c>
      <c r="BK137" s="258">
        <f>ROUND(I137*H137,2)</f>
        <v>0</v>
      </c>
      <c r="BL137" s="16" t="s">
        <v>171</v>
      </c>
      <c r="BM137" s="257" t="s">
        <v>625</v>
      </c>
    </row>
    <row r="138" s="2" customFormat="1">
      <c r="A138" s="38"/>
      <c r="B138" s="39"/>
      <c r="C138" s="40"/>
      <c r="D138" s="261" t="s">
        <v>188</v>
      </c>
      <c r="E138" s="40"/>
      <c r="F138" s="271" t="s">
        <v>626</v>
      </c>
      <c r="G138" s="40"/>
      <c r="H138" s="40"/>
      <c r="I138" s="154"/>
      <c r="J138" s="40"/>
      <c r="K138" s="40"/>
      <c r="L138" s="44"/>
      <c r="M138" s="272"/>
      <c r="N138" s="27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188</v>
      </c>
      <c r="AU138" s="16" t="s">
        <v>92</v>
      </c>
    </row>
    <row r="139" s="2" customFormat="1" ht="21.75" customHeight="1">
      <c r="A139" s="38"/>
      <c r="B139" s="39"/>
      <c r="C139" s="246" t="s">
        <v>178</v>
      </c>
      <c r="D139" s="246" t="s">
        <v>166</v>
      </c>
      <c r="E139" s="247" t="s">
        <v>627</v>
      </c>
      <c r="F139" s="248" t="s">
        <v>628</v>
      </c>
      <c r="G139" s="249" t="s">
        <v>169</v>
      </c>
      <c r="H139" s="250">
        <v>720</v>
      </c>
      <c r="I139" s="251"/>
      <c r="J139" s="252">
        <f>ROUND(I139*H139,2)</f>
        <v>0</v>
      </c>
      <c r="K139" s="248" t="s">
        <v>170</v>
      </c>
      <c r="L139" s="44"/>
      <c r="M139" s="253" t="s">
        <v>1</v>
      </c>
      <c r="N139" s="254" t="s">
        <v>48</v>
      </c>
      <c r="O139" s="91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171</v>
      </c>
      <c r="AT139" s="257" t="s">
        <v>166</v>
      </c>
      <c r="AU139" s="257" t="s">
        <v>92</v>
      </c>
      <c r="AY139" s="16" t="s">
        <v>164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90</v>
      </c>
      <c r="BK139" s="258">
        <f>ROUND(I139*H139,2)</f>
        <v>0</v>
      </c>
      <c r="BL139" s="16" t="s">
        <v>171</v>
      </c>
      <c r="BM139" s="257" t="s">
        <v>629</v>
      </c>
    </row>
    <row r="140" s="13" customFormat="1">
      <c r="A140" s="13"/>
      <c r="B140" s="259"/>
      <c r="C140" s="260"/>
      <c r="D140" s="261" t="s">
        <v>183</v>
      </c>
      <c r="E140" s="262" t="s">
        <v>1</v>
      </c>
      <c r="F140" s="263" t="s">
        <v>630</v>
      </c>
      <c r="G140" s="260"/>
      <c r="H140" s="264">
        <v>720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183</v>
      </c>
      <c r="AU140" s="270" t="s">
        <v>92</v>
      </c>
      <c r="AV140" s="13" t="s">
        <v>92</v>
      </c>
      <c r="AW140" s="13" t="s">
        <v>39</v>
      </c>
      <c r="AX140" s="13" t="s">
        <v>90</v>
      </c>
      <c r="AY140" s="270" t="s">
        <v>164</v>
      </c>
    </row>
    <row r="141" s="2" customFormat="1" ht="21.75" customHeight="1">
      <c r="A141" s="38"/>
      <c r="B141" s="39"/>
      <c r="C141" s="246" t="s">
        <v>171</v>
      </c>
      <c r="D141" s="246" t="s">
        <v>166</v>
      </c>
      <c r="E141" s="247" t="s">
        <v>631</v>
      </c>
      <c r="F141" s="248" t="s">
        <v>632</v>
      </c>
      <c r="G141" s="249" t="s">
        <v>194</v>
      </c>
      <c r="H141" s="250">
        <v>129.59999999999999</v>
      </c>
      <c r="I141" s="251"/>
      <c r="J141" s="252">
        <f>ROUND(I141*H141,2)</f>
        <v>0</v>
      </c>
      <c r="K141" s="248" t="s">
        <v>170</v>
      </c>
      <c r="L141" s="44"/>
      <c r="M141" s="253" t="s">
        <v>1</v>
      </c>
      <c r="N141" s="254" t="s">
        <v>48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171</v>
      </c>
      <c r="AT141" s="257" t="s">
        <v>166</v>
      </c>
      <c r="AU141" s="257" t="s">
        <v>92</v>
      </c>
      <c r="AY141" s="16" t="s">
        <v>164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90</v>
      </c>
      <c r="BK141" s="258">
        <f>ROUND(I141*H141,2)</f>
        <v>0</v>
      </c>
      <c r="BL141" s="16" t="s">
        <v>171</v>
      </c>
      <c r="BM141" s="257" t="s">
        <v>633</v>
      </c>
    </row>
    <row r="142" s="13" customFormat="1">
      <c r="A142" s="13"/>
      <c r="B142" s="259"/>
      <c r="C142" s="260"/>
      <c r="D142" s="261" t="s">
        <v>183</v>
      </c>
      <c r="E142" s="262" t="s">
        <v>1</v>
      </c>
      <c r="F142" s="263" t="s">
        <v>634</v>
      </c>
      <c r="G142" s="260"/>
      <c r="H142" s="264">
        <v>129.59999999999999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183</v>
      </c>
      <c r="AU142" s="270" t="s">
        <v>92</v>
      </c>
      <c r="AV142" s="13" t="s">
        <v>92</v>
      </c>
      <c r="AW142" s="13" t="s">
        <v>39</v>
      </c>
      <c r="AX142" s="13" t="s">
        <v>90</v>
      </c>
      <c r="AY142" s="270" t="s">
        <v>164</v>
      </c>
    </row>
    <row r="143" s="2" customFormat="1" ht="21.75" customHeight="1">
      <c r="A143" s="38"/>
      <c r="B143" s="39"/>
      <c r="C143" s="246" t="s">
        <v>190</v>
      </c>
      <c r="D143" s="246" t="s">
        <v>166</v>
      </c>
      <c r="E143" s="247" t="s">
        <v>635</v>
      </c>
      <c r="F143" s="248" t="s">
        <v>636</v>
      </c>
      <c r="G143" s="249" t="s">
        <v>181</v>
      </c>
      <c r="H143" s="250">
        <v>200</v>
      </c>
      <c r="I143" s="251"/>
      <c r="J143" s="252">
        <f>ROUND(I143*H143,2)</f>
        <v>0</v>
      </c>
      <c r="K143" s="248" t="s">
        <v>170</v>
      </c>
      <c r="L143" s="44"/>
      <c r="M143" s="253" t="s">
        <v>1</v>
      </c>
      <c r="N143" s="254" t="s">
        <v>48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166</v>
      </c>
      <c r="AU143" s="257" t="s">
        <v>92</v>
      </c>
      <c r="AY143" s="16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90</v>
      </c>
      <c r="BK143" s="258">
        <f>ROUND(I143*H143,2)</f>
        <v>0</v>
      </c>
      <c r="BL143" s="16" t="s">
        <v>171</v>
      </c>
      <c r="BM143" s="257" t="s">
        <v>637</v>
      </c>
    </row>
    <row r="144" s="2" customFormat="1" ht="21.75" customHeight="1">
      <c r="A144" s="38"/>
      <c r="B144" s="39"/>
      <c r="C144" s="246" t="s">
        <v>198</v>
      </c>
      <c r="D144" s="246" t="s">
        <v>166</v>
      </c>
      <c r="E144" s="247" t="s">
        <v>638</v>
      </c>
      <c r="F144" s="248" t="s">
        <v>639</v>
      </c>
      <c r="G144" s="249" t="s">
        <v>181</v>
      </c>
      <c r="H144" s="250">
        <v>200</v>
      </c>
      <c r="I144" s="251"/>
      <c r="J144" s="252">
        <f>ROUND(I144*H144,2)</f>
        <v>0</v>
      </c>
      <c r="K144" s="248" t="s">
        <v>170</v>
      </c>
      <c r="L144" s="44"/>
      <c r="M144" s="253" t="s">
        <v>1</v>
      </c>
      <c r="N144" s="254" t="s">
        <v>48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171</v>
      </c>
      <c r="AT144" s="257" t="s">
        <v>166</v>
      </c>
      <c r="AU144" s="257" t="s">
        <v>92</v>
      </c>
      <c r="AY144" s="16" t="s">
        <v>164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90</v>
      </c>
      <c r="BK144" s="258">
        <f>ROUND(I144*H144,2)</f>
        <v>0</v>
      </c>
      <c r="BL144" s="16" t="s">
        <v>171</v>
      </c>
      <c r="BM144" s="257" t="s">
        <v>640</v>
      </c>
    </row>
    <row r="145" s="2" customFormat="1" ht="16.5" customHeight="1">
      <c r="A145" s="38"/>
      <c r="B145" s="39"/>
      <c r="C145" s="274" t="s">
        <v>203</v>
      </c>
      <c r="D145" s="274" t="s">
        <v>191</v>
      </c>
      <c r="E145" s="275" t="s">
        <v>641</v>
      </c>
      <c r="F145" s="276" t="s">
        <v>642</v>
      </c>
      <c r="G145" s="277" t="s">
        <v>245</v>
      </c>
      <c r="H145" s="278">
        <v>3</v>
      </c>
      <c r="I145" s="279"/>
      <c r="J145" s="280">
        <f>ROUND(I145*H145,2)</f>
        <v>0</v>
      </c>
      <c r="K145" s="276" t="s">
        <v>170</v>
      </c>
      <c r="L145" s="281"/>
      <c r="M145" s="282" t="s">
        <v>1</v>
      </c>
      <c r="N145" s="283" t="s">
        <v>48</v>
      </c>
      <c r="O145" s="91"/>
      <c r="P145" s="255">
        <f>O145*H145</f>
        <v>0</v>
      </c>
      <c r="Q145" s="255">
        <v>0.001</v>
      </c>
      <c r="R145" s="255">
        <f>Q145*H145</f>
        <v>0.0030000000000000001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195</v>
      </c>
      <c r="AT145" s="257" t="s">
        <v>191</v>
      </c>
      <c r="AU145" s="257" t="s">
        <v>92</v>
      </c>
      <c r="AY145" s="16" t="s">
        <v>164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90</v>
      </c>
      <c r="BK145" s="258">
        <f>ROUND(I145*H145,2)</f>
        <v>0</v>
      </c>
      <c r="BL145" s="16" t="s">
        <v>171</v>
      </c>
      <c r="BM145" s="257" t="s">
        <v>643</v>
      </c>
    </row>
    <row r="146" s="13" customFormat="1">
      <c r="A146" s="13"/>
      <c r="B146" s="259"/>
      <c r="C146" s="260"/>
      <c r="D146" s="261" t="s">
        <v>183</v>
      </c>
      <c r="E146" s="260"/>
      <c r="F146" s="263" t="s">
        <v>644</v>
      </c>
      <c r="G146" s="260"/>
      <c r="H146" s="264">
        <v>3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183</v>
      </c>
      <c r="AU146" s="270" t="s">
        <v>92</v>
      </c>
      <c r="AV146" s="13" t="s">
        <v>92</v>
      </c>
      <c r="AW146" s="13" t="s">
        <v>4</v>
      </c>
      <c r="AX146" s="13" t="s">
        <v>90</v>
      </c>
      <c r="AY146" s="270" t="s">
        <v>164</v>
      </c>
    </row>
    <row r="147" s="12" customFormat="1" ht="22.8" customHeight="1">
      <c r="A147" s="12"/>
      <c r="B147" s="230"/>
      <c r="C147" s="231"/>
      <c r="D147" s="232" t="s">
        <v>82</v>
      </c>
      <c r="E147" s="244" t="s">
        <v>92</v>
      </c>
      <c r="F147" s="244" t="s">
        <v>645</v>
      </c>
      <c r="G147" s="231"/>
      <c r="H147" s="231"/>
      <c r="I147" s="234"/>
      <c r="J147" s="245">
        <f>BK147</f>
        <v>0</v>
      </c>
      <c r="K147" s="231"/>
      <c r="L147" s="236"/>
      <c r="M147" s="237"/>
      <c r="N147" s="238"/>
      <c r="O147" s="238"/>
      <c r="P147" s="239">
        <f>SUM(P148:P149)</f>
        <v>0</v>
      </c>
      <c r="Q147" s="238"/>
      <c r="R147" s="239">
        <f>SUM(R148:R149)</f>
        <v>24.396256000000001</v>
      </c>
      <c r="S147" s="238"/>
      <c r="T147" s="24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1" t="s">
        <v>90</v>
      </c>
      <c r="AT147" s="242" t="s">
        <v>82</v>
      </c>
      <c r="AU147" s="242" t="s">
        <v>90</v>
      </c>
      <c r="AY147" s="241" t="s">
        <v>164</v>
      </c>
      <c r="BK147" s="243">
        <f>SUM(BK148:BK149)</f>
        <v>0</v>
      </c>
    </row>
    <row r="148" s="2" customFormat="1" ht="21.75" customHeight="1">
      <c r="A148" s="38"/>
      <c r="B148" s="39"/>
      <c r="C148" s="246" t="s">
        <v>195</v>
      </c>
      <c r="D148" s="246" t="s">
        <v>166</v>
      </c>
      <c r="E148" s="247" t="s">
        <v>646</v>
      </c>
      <c r="F148" s="248" t="s">
        <v>647</v>
      </c>
      <c r="G148" s="249" t="s">
        <v>374</v>
      </c>
      <c r="H148" s="250">
        <v>16</v>
      </c>
      <c r="I148" s="251"/>
      <c r="J148" s="252">
        <f>ROUND(I148*H148,2)</f>
        <v>0</v>
      </c>
      <c r="K148" s="248" t="s">
        <v>170</v>
      </c>
      <c r="L148" s="44"/>
      <c r="M148" s="253" t="s">
        <v>1</v>
      </c>
      <c r="N148" s="254" t="s">
        <v>48</v>
      </c>
      <c r="O148" s="91"/>
      <c r="P148" s="255">
        <f>O148*H148</f>
        <v>0</v>
      </c>
      <c r="Q148" s="255">
        <v>1.5247660000000001</v>
      </c>
      <c r="R148" s="255">
        <f>Q148*H148</f>
        <v>24.396256000000001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171</v>
      </c>
      <c r="AT148" s="257" t="s">
        <v>166</v>
      </c>
      <c r="AU148" s="257" t="s">
        <v>92</v>
      </c>
      <c r="AY148" s="16" t="s">
        <v>164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6" t="s">
        <v>90</v>
      </c>
      <c r="BK148" s="258">
        <f>ROUND(I148*H148,2)</f>
        <v>0</v>
      </c>
      <c r="BL148" s="16" t="s">
        <v>171</v>
      </c>
      <c r="BM148" s="257" t="s">
        <v>648</v>
      </c>
    </row>
    <row r="149" s="13" customFormat="1">
      <c r="A149" s="13"/>
      <c r="B149" s="259"/>
      <c r="C149" s="260"/>
      <c r="D149" s="261" t="s">
        <v>183</v>
      </c>
      <c r="E149" s="262" t="s">
        <v>1</v>
      </c>
      <c r="F149" s="263" t="s">
        <v>649</v>
      </c>
      <c r="G149" s="260"/>
      <c r="H149" s="264">
        <v>16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183</v>
      </c>
      <c r="AU149" s="270" t="s">
        <v>92</v>
      </c>
      <c r="AV149" s="13" t="s">
        <v>92</v>
      </c>
      <c r="AW149" s="13" t="s">
        <v>39</v>
      </c>
      <c r="AX149" s="13" t="s">
        <v>90</v>
      </c>
      <c r="AY149" s="270" t="s">
        <v>164</v>
      </c>
    </row>
    <row r="150" s="12" customFormat="1" ht="22.8" customHeight="1">
      <c r="A150" s="12"/>
      <c r="B150" s="230"/>
      <c r="C150" s="231"/>
      <c r="D150" s="232" t="s">
        <v>82</v>
      </c>
      <c r="E150" s="244" t="s">
        <v>178</v>
      </c>
      <c r="F150" s="244" t="s">
        <v>650</v>
      </c>
      <c r="G150" s="231"/>
      <c r="H150" s="231"/>
      <c r="I150" s="234"/>
      <c r="J150" s="245">
        <f>BK150</f>
        <v>0</v>
      </c>
      <c r="K150" s="231"/>
      <c r="L150" s="236"/>
      <c r="M150" s="237"/>
      <c r="N150" s="238"/>
      <c r="O150" s="238"/>
      <c r="P150" s="239">
        <f>SUM(P151:P172)</f>
        <v>0</v>
      </c>
      <c r="Q150" s="238"/>
      <c r="R150" s="239">
        <f>SUM(R151:R172)</f>
        <v>121.67265942599998</v>
      </c>
      <c r="S150" s="238"/>
      <c r="T150" s="240">
        <f>SUM(T151:T172)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1" t="s">
        <v>90</v>
      </c>
      <c r="AT150" s="242" t="s">
        <v>82</v>
      </c>
      <c r="AU150" s="242" t="s">
        <v>90</v>
      </c>
      <c r="AY150" s="241" t="s">
        <v>164</v>
      </c>
      <c r="BK150" s="243">
        <f>SUM(BK151:BK172)</f>
        <v>0</v>
      </c>
    </row>
    <row r="151" s="2" customFormat="1" ht="16.5" customHeight="1">
      <c r="A151" s="38"/>
      <c r="B151" s="39"/>
      <c r="C151" s="246" t="s">
        <v>210</v>
      </c>
      <c r="D151" s="246" t="s">
        <v>166</v>
      </c>
      <c r="E151" s="247" t="s">
        <v>651</v>
      </c>
      <c r="F151" s="248" t="s">
        <v>652</v>
      </c>
      <c r="G151" s="249" t="s">
        <v>175</v>
      </c>
      <c r="H151" s="250">
        <v>110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48</v>
      </c>
      <c r="O151" s="91"/>
      <c r="P151" s="255">
        <f>O151*H151</f>
        <v>0</v>
      </c>
      <c r="Q151" s="255">
        <v>0.00069999999999999999</v>
      </c>
      <c r="R151" s="255">
        <f>Q151*H151</f>
        <v>0.076999999999999999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171</v>
      </c>
      <c r="AT151" s="257" t="s">
        <v>166</v>
      </c>
      <c r="AU151" s="257" t="s">
        <v>92</v>
      </c>
      <c r="AY151" s="16" t="s">
        <v>164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90</v>
      </c>
      <c r="BK151" s="258">
        <f>ROUND(I151*H151,2)</f>
        <v>0</v>
      </c>
      <c r="BL151" s="16" t="s">
        <v>171</v>
      </c>
      <c r="BM151" s="257" t="s">
        <v>653</v>
      </c>
    </row>
    <row r="152" s="2" customFormat="1">
      <c r="A152" s="38"/>
      <c r="B152" s="39"/>
      <c r="C152" s="40"/>
      <c r="D152" s="261" t="s">
        <v>188</v>
      </c>
      <c r="E152" s="40"/>
      <c r="F152" s="271" t="s">
        <v>654</v>
      </c>
      <c r="G152" s="40"/>
      <c r="H152" s="40"/>
      <c r="I152" s="154"/>
      <c r="J152" s="40"/>
      <c r="K152" s="40"/>
      <c r="L152" s="44"/>
      <c r="M152" s="272"/>
      <c r="N152" s="27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6" t="s">
        <v>188</v>
      </c>
      <c r="AU152" s="16" t="s">
        <v>92</v>
      </c>
    </row>
    <row r="153" s="13" customFormat="1">
      <c r="A153" s="13"/>
      <c r="B153" s="259"/>
      <c r="C153" s="260"/>
      <c r="D153" s="261" t="s">
        <v>183</v>
      </c>
      <c r="E153" s="262" t="s">
        <v>1</v>
      </c>
      <c r="F153" s="263" t="s">
        <v>655</v>
      </c>
      <c r="G153" s="260"/>
      <c r="H153" s="264">
        <v>110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183</v>
      </c>
      <c r="AU153" s="270" t="s">
        <v>92</v>
      </c>
      <c r="AV153" s="13" t="s">
        <v>92</v>
      </c>
      <c r="AW153" s="13" t="s">
        <v>39</v>
      </c>
      <c r="AX153" s="13" t="s">
        <v>90</v>
      </c>
      <c r="AY153" s="270" t="s">
        <v>164</v>
      </c>
    </row>
    <row r="154" s="2" customFormat="1" ht="16.5" customHeight="1">
      <c r="A154" s="38"/>
      <c r="B154" s="39"/>
      <c r="C154" s="246" t="s">
        <v>215</v>
      </c>
      <c r="D154" s="246" t="s">
        <v>166</v>
      </c>
      <c r="E154" s="247" t="s">
        <v>656</v>
      </c>
      <c r="F154" s="248" t="s">
        <v>657</v>
      </c>
      <c r="G154" s="249" t="s">
        <v>175</v>
      </c>
      <c r="H154" s="250">
        <v>10</v>
      </c>
      <c r="I154" s="251"/>
      <c r="J154" s="252">
        <f>ROUND(I154*H154,2)</f>
        <v>0</v>
      </c>
      <c r="K154" s="248" t="s">
        <v>1</v>
      </c>
      <c r="L154" s="44"/>
      <c r="M154" s="253" t="s">
        <v>1</v>
      </c>
      <c r="N154" s="254" t="s">
        <v>48</v>
      </c>
      <c r="O154" s="91"/>
      <c r="P154" s="255">
        <f>O154*H154</f>
        <v>0</v>
      </c>
      <c r="Q154" s="255">
        <v>0.00069999999999999999</v>
      </c>
      <c r="R154" s="255">
        <f>Q154*H154</f>
        <v>0.0070000000000000001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171</v>
      </c>
      <c r="AT154" s="257" t="s">
        <v>166</v>
      </c>
      <c r="AU154" s="257" t="s">
        <v>92</v>
      </c>
      <c r="AY154" s="16" t="s">
        <v>164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90</v>
      </c>
      <c r="BK154" s="258">
        <f>ROUND(I154*H154,2)</f>
        <v>0</v>
      </c>
      <c r="BL154" s="16" t="s">
        <v>171</v>
      </c>
      <c r="BM154" s="257" t="s">
        <v>658</v>
      </c>
    </row>
    <row r="155" s="2" customFormat="1">
      <c r="A155" s="38"/>
      <c r="B155" s="39"/>
      <c r="C155" s="40"/>
      <c r="D155" s="261" t="s">
        <v>188</v>
      </c>
      <c r="E155" s="40"/>
      <c r="F155" s="271" t="s">
        <v>654</v>
      </c>
      <c r="G155" s="40"/>
      <c r="H155" s="40"/>
      <c r="I155" s="154"/>
      <c r="J155" s="40"/>
      <c r="K155" s="40"/>
      <c r="L155" s="44"/>
      <c r="M155" s="272"/>
      <c r="N155" s="27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188</v>
      </c>
      <c r="AU155" s="16" t="s">
        <v>92</v>
      </c>
    </row>
    <row r="156" s="13" customFormat="1">
      <c r="A156" s="13"/>
      <c r="B156" s="259"/>
      <c r="C156" s="260"/>
      <c r="D156" s="261" t="s">
        <v>183</v>
      </c>
      <c r="E156" s="262" t="s">
        <v>1</v>
      </c>
      <c r="F156" s="263" t="s">
        <v>659</v>
      </c>
      <c r="G156" s="260"/>
      <c r="H156" s="264">
        <v>10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183</v>
      </c>
      <c r="AU156" s="270" t="s">
        <v>92</v>
      </c>
      <c r="AV156" s="13" t="s">
        <v>92</v>
      </c>
      <c r="AW156" s="13" t="s">
        <v>39</v>
      </c>
      <c r="AX156" s="13" t="s">
        <v>90</v>
      </c>
      <c r="AY156" s="270" t="s">
        <v>164</v>
      </c>
    </row>
    <row r="157" s="2" customFormat="1" ht="16.5" customHeight="1">
      <c r="A157" s="38"/>
      <c r="B157" s="39"/>
      <c r="C157" s="246" t="s">
        <v>219</v>
      </c>
      <c r="D157" s="246" t="s">
        <v>166</v>
      </c>
      <c r="E157" s="247" t="s">
        <v>660</v>
      </c>
      <c r="F157" s="248" t="s">
        <v>661</v>
      </c>
      <c r="G157" s="249" t="s">
        <v>169</v>
      </c>
      <c r="H157" s="250">
        <v>6</v>
      </c>
      <c r="I157" s="251"/>
      <c r="J157" s="252">
        <f>ROUND(I157*H157,2)</f>
        <v>0</v>
      </c>
      <c r="K157" s="248" t="s">
        <v>170</v>
      </c>
      <c r="L157" s="44"/>
      <c r="M157" s="253" t="s">
        <v>1</v>
      </c>
      <c r="N157" s="254" t="s">
        <v>48</v>
      </c>
      <c r="O157" s="91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7" t="s">
        <v>171</v>
      </c>
      <c r="AT157" s="257" t="s">
        <v>166</v>
      </c>
      <c r="AU157" s="257" t="s">
        <v>92</v>
      </c>
      <c r="AY157" s="16" t="s">
        <v>164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6" t="s">
        <v>90</v>
      </c>
      <c r="BK157" s="258">
        <f>ROUND(I157*H157,2)</f>
        <v>0</v>
      </c>
      <c r="BL157" s="16" t="s">
        <v>171</v>
      </c>
      <c r="BM157" s="257" t="s">
        <v>662</v>
      </c>
    </row>
    <row r="158" s="13" customFormat="1">
      <c r="A158" s="13"/>
      <c r="B158" s="259"/>
      <c r="C158" s="260"/>
      <c r="D158" s="261" t="s">
        <v>183</v>
      </c>
      <c r="E158" s="262" t="s">
        <v>1</v>
      </c>
      <c r="F158" s="263" t="s">
        <v>663</v>
      </c>
      <c r="G158" s="260"/>
      <c r="H158" s="264">
        <v>6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183</v>
      </c>
      <c r="AU158" s="270" t="s">
        <v>92</v>
      </c>
      <c r="AV158" s="13" t="s">
        <v>92</v>
      </c>
      <c r="AW158" s="13" t="s">
        <v>39</v>
      </c>
      <c r="AX158" s="13" t="s">
        <v>90</v>
      </c>
      <c r="AY158" s="270" t="s">
        <v>164</v>
      </c>
    </row>
    <row r="159" s="2" customFormat="1" ht="21.75" customHeight="1">
      <c r="A159" s="38"/>
      <c r="B159" s="39"/>
      <c r="C159" s="246" t="s">
        <v>223</v>
      </c>
      <c r="D159" s="246" t="s">
        <v>166</v>
      </c>
      <c r="E159" s="247" t="s">
        <v>664</v>
      </c>
      <c r="F159" s="248" t="s">
        <v>665</v>
      </c>
      <c r="G159" s="249" t="s">
        <v>181</v>
      </c>
      <c r="H159" s="250">
        <v>26.399999999999999</v>
      </c>
      <c r="I159" s="251"/>
      <c r="J159" s="252">
        <f>ROUND(I159*H159,2)</f>
        <v>0</v>
      </c>
      <c r="K159" s="248" t="s">
        <v>170</v>
      </c>
      <c r="L159" s="44"/>
      <c r="M159" s="253" t="s">
        <v>1</v>
      </c>
      <c r="N159" s="254" t="s">
        <v>48</v>
      </c>
      <c r="O159" s="91"/>
      <c r="P159" s="255">
        <f>O159*H159</f>
        <v>0</v>
      </c>
      <c r="Q159" s="255">
        <v>0.025188060000000002</v>
      </c>
      <c r="R159" s="255">
        <f>Q159*H159</f>
        <v>0.66496478400000003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171</v>
      </c>
      <c r="AT159" s="257" t="s">
        <v>166</v>
      </c>
      <c r="AU159" s="257" t="s">
        <v>92</v>
      </c>
      <c r="AY159" s="16" t="s">
        <v>164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6" t="s">
        <v>90</v>
      </c>
      <c r="BK159" s="258">
        <f>ROUND(I159*H159,2)</f>
        <v>0</v>
      </c>
      <c r="BL159" s="16" t="s">
        <v>171</v>
      </c>
      <c r="BM159" s="257" t="s">
        <v>666</v>
      </c>
    </row>
    <row r="160" s="2" customFormat="1" ht="21.75" customHeight="1">
      <c r="A160" s="38"/>
      <c r="B160" s="39"/>
      <c r="C160" s="246" t="s">
        <v>230</v>
      </c>
      <c r="D160" s="246" t="s">
        <v>166</v>
      </c>
      <c r="E160" s="247" t="s">
        <v>667</v>
      </c>
      <c r="F160" s="248" t="s">
        <v>668</v>
      </c>
      <c r="G160" s="249" t="s">
        <v>181</v>
      </c>
      <c r="H160" s="250">
        <v>26.399999999999999</v>
      </c>
      <c r="I160" s="251"/>
      <c r="J160" s="252">
        <f>ROUND(I160*H160,2)</f>
        <v>0</v>
      </c>
      <c r="K160" s="248" t="s">
        <v>170</v>
      </c>
      <c r="L160" s="44"/>
      <c r="M160" s="253" t="s">
        <v>1</v>
      </c>
      <c r="N160" s="254" t="s">
        <v>48</v>
      </c>
      <c r="O160" s="91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7" t="s">
        <v>171</v>
      </c>
      <c r="AT160" s="257" t="s">
        <v>166</v>
      </c>
      <c r="AU160" s="257" t="s">
        <v>92</v>
      </c>
      <c r="AY160" s="16" t="s">
        <v>164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6" t="s">
        <v>90</v>
      </c>
      <c r="BK160" s="258">
        <f>ROUND(I160*H160,2)</f>
        <v>0</v>
      </c>
      <c r="BL160" s="16" t="s">
        <v>171</v>
      </c>
      <c r="BM160" s="257" t="s">
        <v>669</v>
      </c>
    </row>
    <row r="161" s="2" customFormat="1" ht="21.75" customHeight="1">
      <c r="A161" s="38"/>
      <c r="B161" s="39"/>
      <c r="C161" s="246" t="s">
        <v>235</v>
      </c>
      <c r="D161" s="246" t="s">
        <v>166</v>
      </c>
      <c r="E161" s="247" t="s">
        <v>670</v>
      </c>
      <c r="F161" s="248" t="s">
        <v>671</v>
      </c>
      <c r="G161" s="249" t="s">
        <v>194</v>
      </c>
      <c r="H161" s="250">
        <v>0.59999999999999998</v>
      </c>
      <c r="I161" s="251"/>
      <c r="J161" s="252">
        <f>ROUND(I161*H161,2)</f>
        <v>0</v>
      </c>
      <c r="K161" s="248" t="s">
        <v>170</v>
      </c>
      <c r="L161" s="44"/>
      <c r="M161" s="253" t="s">
        <v>1</v>
      </c>
      <c r="N161" s="254" t="s">
        <v>48</v>
      </c>
      <c r="O161" s="91"/>
      <c r="P161" s="255">
        <f>O161*H161</f>
        <v>0</v>
      </c>
      <c r="Q161" s="255">
        <v>1.0471078199999999</v>
      </c>
      <c r="R161" s="255">
        <f>Q161*H161</f>
        <v>0.6282646919999999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171</v>
      </c>
      <c r="AT161" s="257" t="s">
        <v>166</v>
      </c>
      <c r="AU161" s="257" t="s">
        <v>92</v>
      </c>
      <c r="AY161" s="16" t="s">
        <v>164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6" t="s">
        <v>90</v>
      </c>
      <c r="BK161" s="258">
        <f>ROUND(I161*H161,2)</f>
        <v>0</v>
      </c>
      <c r="BL161" s="16" t="s">
        <v>171</v>
      </c>
      <c r="BM161" s="257" t="s">
        <v>672</v>
      </c>
    </row>
    <row r="162" s="13" customFormat="1">
      <c r="A162" s="13"/>
      <c r="B162" s="259"/>
      <c r="C162" s="260"/>
      <c r="D162" s="261" t="s">
        <v>183</v>
      </c>
      <c r="E162" s="262" t="s">
        <v>1</v>
      </c>
      <c r="F162" s="263" t="s">
        <v>673</v>
      </c>
      <c r="G162" s="260"/>
      <c r="H162" s="264">
        <v>0.59999999999999998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183</v>
      </c>
      <c r="AU162" s="270" t="s">
        <v>92</v>
      </c>
      <c r="AV162" s="13" t="s">
        <v>92</v>
      </c>
      <c r="AW162" s="13" t="s">
        <v>39</v>
      </c>
      <c r="AX162" s="13" t="s">
        <v>90</v>
      </c>
      <c r="AY162" s="270" t="s">
        <v>164</v>
      </c>
    </row>
    <row r="163" s="2" customFormat="1" ht="21.75" customHeight="1">
      <c r="A163" s="38"/>
      <c r="B163" s="39"/>
      <c r="C163" s="246" t="s">
        <v>674</v>
      </c>
      <c r="D163" s="246" t="s">
        <v>166</v>
      </c>
      <c r="E163" s="247" t="s">
        <v>675</v>
      </c>
      <c r="F163" s="248" t="s">
        <v>676</v>
      </c>
      <c r="G163" s="249" t="s">
        <v>175</v>
      </c>
      <c r="H163" s="250">
        <v>2</v>
      </c>
      <c r="I163" s="251"/>
      <c r="J163" s="252">
        <f>ROUND(I163*H163,2)</f>
        <v>0</v>
      </c>
      <c r="K163" s="248" t="s">
        <v>407</v>
      </c>
      <c r="L163" s="44"/>
      <c r="M163" s="253" t="s">
        <v>1</v>
      </c>
      <c r="N163" s="254" t="s">
        <v>48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171</v>
      </c>
      <c r="AT163" s="257" t="s">
        <v>166</v>
      </c>
      <c r="AU163" s="257" t="s">
        <v>92</v>
      </c>
      <c r="AY163" s="16" t="s">
        <v>164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6" t="s">
        <v>90</v>
      </c>
      <c r="BK163" s="258">
        <f>ROUND(I163*H163,2)</f>
        <v>0</v>
      </c>
      <c r="BL163" s="16" t="s">
        <v>171</v>
      </c>
      <c r="BM163" s="257" t="s">
        <v>677</v>
      </c>
    </row>
    <row r="164" s="2" customFormat="1" ht="16.5" customHeight="1">
      <c r="A164" s="38"/>
      <c r="B164" s="39"/>
      <c r="C164" s="274" t="s">
        <v>242</v>
      </c>
      <c r="D164" s="274" t="s">
        <v>191</v>
      </c>
      <c r="E164" s="275" t="s">
        <v>678</v>
      </c>
      <c r="F164" s="276" t="s">
        <v>679</v>
      </c>
      <c r="G164" s="277" t="s">
        <v>169</v>
      </c>
      <c r="H164" s="278">
        <v>7.5099999999999998</v>
      </c>
      <c r="I164" s="279"/>
      <c r="J164" s="280">
        <f>ROUND(I164*H164,2)</f>
        <v>0</v>
      </c>
      <c r="K164" s="276" t="s">
        <v>1</v>
      </c>
      <c r="L164" s="281"/>
      <c r="M164" s="282" t="s">
        <v>1</v>
      </c>
      <c r="N164" s="283" t="s">
        <v>48</v>
      </c>
      <c r="O164" s="91"/>
      <c r="P164" s="255">
        <f>O164*H164</f>
        <v>0</v>
      </c>
      <c r="Q164" s="255">
        <v>16</v>
      </c>
      <c r="R164" s="255">
        <f>Q164*H164</f>
        <v>120.16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195</v>
      </c>
      <c r="AT164" s="257" t="s">
        <v>191</v>
      </c>
      <c r="AU164" s="257" t="s">
        <v>92</v>
      </c>
      <c r="AY164" s="16" t="s">
        <v>164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6" t="s">
        <v>90</v>
      </c>
      <c r="BK164" s="258">
        <f>ROUND(I164*H164,2)</f>
        <v>0</v>
      </c>
      <c r="BL164" s="16" t="s">
        <v>171</v>
      </c>
      <c r="BM164" s="257" t="s">
        <v>680</v>
      </c>
    </row>
    <row r="165" s="2" customFormat="1">
      <c r="A165" s="38"/>
      <c r="B165" s="39"/>
      <c r="C165" s="40"/>
      <c r="D165" s="261" t="s">
        <v>188</v>
      </c>
      <c r="E165" s="40"/>
      <c r="F165" s="271" t="s">
        <v>681</v>
      </c>
      <c r="G165" s="40"/>
      <c r="H165" s="40"/>
      <c r="I165" s="154"/>
      <c r="J165" s="40"/>
      <c r="K165" s="40"/>
      <c r="L165" s="44"/>
      <c r="M165" s="272"/>
      <c r="N165" s="27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188</v>
      </c>
      <c r="AU165" s="16" t="s">
        <v>92</v>
      </c>
    </row>
    <row r="166" s="13" customFormat="1">
      <c r="A166" s="13"/>
      <c r="B166" s="259"/>
      <c r="C166" s="260"/>
      <c r="D166" s="261" t="s">
        <v>183</v>
      </c>
      <c r="E166" s="262" t="s">
        <v>1</v>
      </c>
      <c r="F166" s="263" t="s">
        <v>682</v>
      </c>
      <c r="G166" s="260"/>
      <c r="H166" s="264">
        <v>7.5099999999999998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183</v>
      </c>
      <c r="AU166" s="270" t="s">
        <v>92</v>
      </c>
      <c r="AV166" s="13" t="s">
        <v>92</v>
      </c>
      <c r="AW166" s="13" t="s">
        <v>39</v>
      </c>
      <c r="AX166" s="13" t="s">
        <v>90</v>
      </c>
      <c r="AY166" s="270" t="s">
        <v>164</v>
      </c>
    </row>
    <row r="167" s="2" customFormat="1" ht="21.75" customHeight="1">
      <c r="A167" s="38"/>
      <c r="B167" s="39"/>
      <c r="C167" s="246" t="s">
        <v>247</v>
      </c>
      <c r="D167" s="246" t="s">
        <v>166</v>
      </c>
      <c r="E167" s="247" t="s">
        <v>683</v>
      </c>
      <c r="F167" s="248" t="s">
        <v>684</v>
      </c>
      <c r="G167" s="249" t="s">
        <v>374</v>
      </c>
      <c r="H167" s="250">
        <v>3.1000000000000001</v>
      </c>
      <c r="I167" s="251"/>
      <c r="J167" s="252">
        <f>ROUND(I167*H167,2)</f>
        <v>0</v>
      </c>
      <c r="K167" s="248" t="s">
        <v>170</v>
      </c>
      <c r="L167" s="44"/>
      <c r="M167" s="253" t="s">
        <v>1</v>
      </c>
      <c r="N167" s="254" t="s">
        <v>48</v>
      </c>
      <c r="O167" s="91"/>
      <c r="P167" s="255">
        <f>O167*H167</f>
        <v>0</v>
      </c>
      <c r="Q167" s="255">
        <v>0.0018</v>
      </c>
      <c r="R167" s="255">
        <f>Q167*H167</f>
        <v>0.0055799999999999999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171</v>
      </c>
      <c r="AT167" s="257" t="s">
        <v>166</v>
      </c>
      <c r="AU167" s="257" t="s">
        <v>92</v>
      </c>
      <c r="AY167" s="16" t="s">
        <v>164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6" t="s">
        <v>90</v>
      </c>
      <c r="BK167" s="258">
        <f>ROUND(I167*H167,2)</f>
        <v>0</v>
      </c>
      <c r="BL167" s="16" t="s">
        <v>171</v>
      </c>
      <c r="BM167" s="257" t="s">
        <v>685</v>
      </c>
    </row>
    <row r="168" s="13" customFormat="1">
      <c r="A168" s="13"/>
      <c r="B168" s="259"/>
      <c r="C168" s="260"/>
      <c r="D168" s="261" t="s">
        <v>183</v>
      </c>
      <c r="E168" s="262" t="s">
        <v>1</v>
      </c>
      <c r="F168" s="263" t="s">
        <v>686</v>
      </c>
      <c r="G168" s="260"/>
      <c r="H168" s="264">
        <v>3.1000000000000001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183</v>
      </c>
      <c r="AU168" s="270" t="s">
        <v>92</v>
      </c>
      <c r="AV168" s="13" t="s">
        <v>92</v>
      </c>
      <c r="AW168" s="13" t="s">
        <v>39</v>
      </c>
      <c r="AX168" s="13" t="s">
        <v>90</v>
      </c>
      <c r="AY168" s="270" t="s">
        <v>164</v>
      </c>
    </row>
    <row r="169" s="2" customFormat="1" ht="16.5" customHeight="1">
      <c r="A169" s="38"/>
      <c r="B169" s="39"/>
      <c r="C169" s="274" t="s">
        <v>253</v>
      </c>
      <c r="D169" s="274" t="s">
        <v>191</v>
      </c>
      <c r="E169" s="275" t="s">
        <v>687</v>
      </c>
      <c r="F169" s="276" t="s">
        <v>688</v>
      </c>
      <c r="G169" s="277" t="s">
        <v>374</v>
      </c>
      <c r="H169" s="278">
        <v>3.1000000000000001</v>
      </c>
      <c r="I169" s="279"/>
      <c r="J169" s="280">
        <f>ROUND(I169*H169,2)</f>
        <v>0</v>
      </c>
      <c r="K169" s="276" t="s">
        <v>170</v>
      </c>
      <c r="L169" s="281"/>
      <c r="M169" s="282" t="s">
        <v>1</v>
      </c>
      <c r="N169" s="283" t="s">
        <v>48</v>
      </c>
      <c r="O169" s="91"/>
      <c r="P169" s="255">
        <f>O169*H169</f>
        <v>0</v>
      </c>
      <c r="Q169" s="255">
        <v>0.0032200000000000002</v>
      </c>
      <c r="R169" s="255">
        <f>Q169*H169</f>
        <v>0.0099820000000000013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195</v>
      </c>
      <c r="AT169" s="257" t="s">
        <v>191</v>
      </c>
      <c r="AU169" s="257" t="s">
        <v>92</v>
      </c>
      <c r="AY169" s="16" t="s">
        <v>164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6" t="s">
        <v>90</v>
      </c>
      <c r="BK169" s="258">
        <f>ROUND(I169*H169,2)</f>
        <v>0</v>
      </c>
      <c r="BL169" s="16" t="s">
        <v>171</v>
      </c>
      <c r="BM169" s="257" t="s">
        <v>689</v>
      </c>
    </row>
    <row r="170" s="2" customFormat="1" ht="21.75" customHeight="1">
      <c r="A170" s="38"/>
      <c r="B170" s="39"/>
      <c r="C170" s="246" t="s">
        <v>257</v>
      </c>
      <c r="D170" s="246" t="s">
        <v>166</v>
      </c>
      <c r="E170" s="247" t="s">
        <v>690</v>
      </c>
      <c r="F170" s="248" t="s">
        <v>691</v>
      </c>
      <c r="G170" s="249" t="s">
        <v>374</v>
      </c>
      <c r="H170" s="250">
        <v>3.1000000000000001</v>
      </c>
      <c r="I170" s="251"/>
      <c r="J170" s="252">
        <f>ROUND(I170*H170,2)</f>
        <v>0</v>
      </c>
      <c r="K170" s="248" t="s">
        <v>170</v>
      </c>
      <c r="L170" s="44"/>
      <c r="M170" s="253" t="s">
        <v>1</v>
      </c>
      <c r="N170" s="254" t="s">
        <v>48</v>
      </c>
      <c r="O170" s="91"/>
      <c r="P170" s="255">
        <f>O170*H170</f>
        <v>0</v>
      </c>
      <c r="Q170" s="255">
        <v>0.0090045000000000004</v>
      </c>
      <c r="R170" s="255">
        <f>Q170*H170</f>
        <v>0.027913950000000003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171</v>
      </c>
      <c r="AT170" s="257" t="s">
        <v>166</v>
      </c>
      <c r="AU170" s="257" t="s">
        <v>92</v>
      </c>
      <c r="AY170" s="16" t="s">
        <v>164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6" t="s">
        <v>90</v>
      </c>
      <c r="BK170" s="258">
        <f>ROUND(I170*H170,2)</f>
        <v>0</v>
      </c>
      <c r="BL170" s="16" t="s">
        <v>171</v>
      </c>
      <c r="BM170" s="257" t="s">
        <v>692</v>
      </c>
    </row>
    <row r="171" s="2" customFormat="1" ht="16.5" customHeight="1">
      <c r="A171" s="38"/>
      <c r="B171" s="39"/>
      <c r="C171" s="246" t="s">
        <v>260</v>
      </c>
      <c r="D171" s="246" t="s">
        <v>166</v>
      </c>
      <c r="E171" s="247" t="s">
        <v>693</v>
      </c>
      <c r="F171" s="248" t="s">
        <v>694</v>
      </c>
      <c r="G171" s="249" t="s">
        <v>374</v>
      </c>
      <c r="H171" s="250">
        <v>11.5</v>
      </c>
      <c r="I171" s="251"/>
      <c r="J171" s="252">
        <f>ROUND(I171*H171,2)</f>
        <v>0</v>
      </c>
      <c r="K171" s="248" t="s">
        <v>1</v>
      </c>
      <c r="L171" s="44"/>
      <c r="M171" s="253" t="s">
        <v>1</v>
      </c>
      <c r="N171" s="254" t="s">
        <v>48</v>
      </c>
      <c r="O171" s="91"/>
      <c r="P171" s="255">
        <f>O171*H171</f>
        <v>0</v>
      </c>
      <c r="Q171" s="255">
        <v>0.0079959999999999996</v>
      </c>
      <c r="R171" s="255">
        <f>Q171*H171</f>
        <v>0.091953999999999994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171</v>
      </c>
      <c r="AT171" s="257" t="s">
        <v>166</v>
      </c>
      <c r="AU171" s="257" t="s">
        <v>92</v>
      </c>
      <c r="AY171" s="16" t="s">
        <v>164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6" t="s">
        <v>90</v>
      </c>
      <c r="BK171" s="258">
        <f>ROUND(I171*H171,2)</f>
        <v>0</v>
      </c>
      <c r="BL171" s="16" t="s">
        <v>171</v>
      </c>
      <c r="BM171" s="257" t="s">
        <v>695</v>
      </c>
    </row>
    <row r="172" s="13" customFormat="1">
      <c r="A172" s="13"/>
      <c r="B172" s="259"/>
      <c r="C172" s="260"/>
      <c r="D172" s="261" t="s">
        <v>183</v>
      </c>
      <c r="E172" s="262" t="s">
        <v>1</v>
      </c>
      <c r="F172" s="263" t="s">
        <v>696</v>
      </c>
      <c r="G172" s="260"/>
      <c r="H172" s="264">
        <v>11.5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183</v>
      </c>
      <c r="AU172" s="270" t="s">
        <v>92</v>
      </c>
      <c r="AV172" s="13" t="s">
        <v>92</v>
      </c>
      <c r="AW172" s="13" t="s">
        <v>39</v>
      </c>
      <c r="AX172" s="13" t="s">
        <v>90</v>
      </c>
      <c r="AY172" s="270" t="s">
        <v>164</v>
      </c>
    </row>
    <row r="173" s="12" customFormat="1" ht="22.8" customHeight="1">
      <c r="A173" s="12"/>
      <c r="B173" s="230"/>
      <c r="C173" s="231"/>
      <c r="D173" s="232" t="s">
        <v>82</v>
      </c>
      <c r="E173" s="244" t="s">
        <v>171</v>
      </c>
      <c r="F173" s="244" t="s">
        <v>177</v>
      </c>
      <c r="G173" s="231"/>
      <c r="H173" s="231"/>
      <c r="I173" s="234"/>
      <c r="J173" s="245">
        <f>BK173</f>
        <v>0</v>
      </c>
      <c r="K173" s="231"/>
      <c r="L173" s="236"/>
      <c r="M173" s="237"/>
      <c r="N173" s="238"/>
      <c r="O173" s="238"/>
      <c r="P173" s="239">
        <f>SUM(P174:P183)</f>
        <v>0</v>
      </c>
      <c r="Q173" s="238"/>
      <c r="R173" s="239">
        <f>SUM(R174:R183)</f>
        <v>606.93047039999999</v>
      </c>
      <c r="S173" s="238"/>
      <c r="T173" s="240">
        <f>SUM(T174:T183)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41" t="s">
        <v>90</v>
      </c>
      <c r="AT173" s="242" t="s">
        <v>82</v>
      </c>
      <c r="AU173" s="242" t="s">
        <v>90</v>
      </c>
      <c r="AY173" s="241" t="s">
        <v>164</v>
      </c>
      <c r="BK173" s="243">
        <f>SUM(BK174:BK183)</f>
        <v>0</v>
      </c>
    </row>
    <row r="174" s="2" customFormat="1" ht="21.75" customHeight="1">
      <c r="A174" s="38"/>
      <c r="B174" s="39"/>
      <c r="C174" s="246" t="s">
        <v>697</v>
      </c>
      <c r="D174" s="246" t="s">
        <v>166</v>
      </c>
      <c r="E174" s="247" t="s">
        <v>698</v>
      </c>
      <c r="F174" s="248" t="s">
        <v>699</v>
      </c>
      <c r="G174" s="249" t="s">
        <v>175</v>
      </c>
      <c r="H174" s="250">
        <v>3</v>
      </c>
      <c r="I174" s="251"/>
      <c r="J174" s="252">
        <f>ROUND(I174*H174,2)</f>
        <v>0</v>
      </c>
      <c r="K174" s="248" t="s">
        <v>407</v>
      </c>
      <c r="L174" s="44"/>
      <c r="M174" s="253" t="s">
        <v>1</v>
      </c>
      <c r="N174" s="254" t="s">
        <v>48</v>
      </c>
      <c r="O174" s="91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7" t="s">
        <v>171</v>
      </c>
      <c r="AT174" s="257" t="s">
        <v>166</v>
      </c>
      <c r="AU174" s="257" t="s">
        <v>92</v>
      </c>
      <c r="AY174" s="16" t="s">
        <v>164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6" t="s">
        <v>90</v>
      </c>
      <c r="BK174" s="258">
        <f>ROUND(I174*H174,2)</f>
        <v>0</v>
      </c>
      <c r="BL174" s="16" t="s">
        <v>171</v>
      </c>
      <c r="BM174" s="257" t="s">
        <v>700</v>
      </c>
    </row>
    <row r="175" s="2" customFormat="1" ht="16.5" customHeight="1">
      <c r="A175" s="38"/>
      <c r="B175" s="39"/>
      <c r="C175" s="274" t="s">
        <v>268</v>
      </c>
      <c r="D175" s="274" t="s">
        <v>191</v>
      </c>
      <c r="E175" s="275" t="s">
        <v>701</v>
      </c>
      <c r="F175" s="276" t="s">
        <v>702</v>
      </c>
      <c r="G175" s="277" t="s">
        <v>169</v>
      </c>
      <c r="H175" s="278">
        <v>21</v>
      </c>
      <c r="I175" s="279"/>
      <c r="J175" s="280">
        <f>ROUND(I175*H175,2)</f>
        <v>0</v>
      </c>
      <c r="K175" s="276" t="s">
        <v>407</v>
      </c>
      <c r="L175" s="281"/>
      <c r="M175" s="282" t="s">
        <v>1</v>
      </c>
      <c r="N175" s="283" t="s">
        <v>48</v>
      </c>
      <c r="O175" s="91"/>
      <c r="P175" s="255">
        <f>O175*H175</f>
        <v>0</v>
      </c>
      <c r="Q175" s="255">
        <v>20.5</v>
      </c>
      <c r="R175" s="255">
        <f>Q175*H175</f>
        <v>430.5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195</v>
      </c>
      <c r="AT175" s="257" t="s">
        <v>191</v>
      </c>
      <c r="AU175" s="257" t="s">
        <v>92</v>
      </c>
      <c r="AY175" s="16" t="s">
        <v>164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6" t="s">
        <v>90</v>
      </c>
      <c r="BK175" s="258">
        <f>ROUND(I175*H175,2)</f>
        <v>0</v>
      </c>
      <c r="BL175" s="16" t="s">
        <v>171</v>
      </c>
      <c r="BM175" s="257" t="s">
        <v>703</v>
      </c>
    </row>
    <row r="176" s="2" customFormat="1">
      <c r="A176" s="38"/>
      <c r="B176" s="39"/>
      <c r="C176" s="40"/>
      <c r="D176" s="261" t="s">
        <v>188</v>
      </c>
      <c r="E176" s="40"/>
      <c r="F176" s="271" t="s">
        <v>704</v>
      </c>
      <c r="G176" s="40"/>
      <c r="H176" s="40"/>
      <c r="I176" s="154"/>
      <c r="J176" s="40"/>
      <c r="K176" s="40"/>
      <c r="L176" s="44"/>
      <c r="M176" s="272"/>
      <c r="N176" s="27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6" t="s">
        <v>188</v>
      </c>
      <c r="AU176" s="16" t="s">
        <v>92</v>
      </c>
    </row>
    <row r="177" s="2" customFormat="1" ht="21.75" customHeight="1">
      <c r="A177" s="38"/>
      <c r="B177" s="39"/>
      <c r="C177" s="246" t="s">
        <v>273</v>
      </c>
      <c r="D177" s="246" t="s">
        <v>166</v>
      </c>
      <c r="E177" s="247" t="s">
        <v>705</v>
      </c>
      <c r="F177" s="248" t="s">
        <v>706</v>
      </c>
      <c r="G177" s="249" t="s">
        <v>181</v>
      </c>
      <c r="H177" s="250">
        <v>18</v>
      </c>
      <c r="I177" s="251"/>
      <c r="J177" s="252">
        <f>ROUND(I177*H177,2)</f>
        <v>0</v>
      </c>
      <c r="K177" s="248" t="s">
        <v>170</v>
      </c>
      <c r="L177" s="44"/>
      <c r="M177" s="253" t="s">
        <v>1</v>
      </c>
      <c r="N177" s="254" t="s">
        <v>48</v>
      </c>
      <c r="O177" s="91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171</v>
      </c>
      <c r="AT177" s="257" t="s">
        <v>166</v>
      </c>
      <c r="AU177" s="257" t="s">
        <v>92</v>
      </c>
      <c r="AY177" s="16" t="s">
        <v>164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6" t="s">
        <v>90</v>
      </c>
      <c r="BK177" s="258">
        <f>ROUND(I177*H177,2)</f>
        <v>0</v>
      </c>
      <c r="BL177" s="16" t="s">
        <v>171</v>
      </c>
      <c r="BM177" s="257" t="s">
        <v>707</v>
      </c>
    </row>
    <row r="178" s="13" customFormat="1">
      <c r="A178" s="13"/>
      <c r="B178" s="259"/>
      <c r="C178" s="260"/>
      <c r="D178" s="261" t="s">
        <v>183</v>
      </c>
      <c r="E178" s="262" t="s">
        <v>1</v>
      </c>
      <c r="F178" s="263" t="s">
        <v>708</v>
      </c>
      <c r="G178" s="260"/>
      <c r="H178" s="264">
        <v>18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183</v>
      </c>
      <c r="AU178" s="270" t="s">
        <v>92</v>
      </c>
      <c r="AV178" s="13" t="s">
        <v>92</v>
      </c>
      <c r="AW178" s="13" t="s">
        <v>39</v>
      </c>
      <c r="AX178" s="13" t="s">
        <v>90</v>
      </c>
      <c r="AY178" s="270" t="s">
        <v>164</v>
      </c>
    </row>
    <row r="179" s="2" customFormat="1" ht="21.75" customHeight="1">
      <c r="A179" s="38"/>
      <c r="B179" s="39"/>
      <c r="C179" s="246" t="s">
        <v>277</v>
      </c>
      <c r="D179" s="246" t="s">
        <v>166</v>
      </c>
      <c r="E179" s="247" t="s">
        <v>283</v>
      </c>
      <c r="F179" s="248" t="s">
        <v>284</v>
      </c>
      <c r="G179" s="249" t="s">
        <v>181</v>
      </c>
      <c r="H179" s="250">
        <v>0.57599999999999996</v>
      </c>
      <c r="I179" s="251"/>
      <c r="J179" s="252">
        <f>ROUND(I179*H179,2)</f>
        <v>0</v>
      </c>
      <c r="K179" s="248" t="s">
        <v>170</v>
      </c>
      <c r="L179" s="44"/>
      <c r="M179" s="253" t="s">
        <v>1</v>
      </c>
      <c r="N179" s="254" t="s">
        <v>48</v>
      </c>
      <c r="O179" s="91"/>
      <c r="P179" s="255">
        <f>O179*H179</f>
        <v>0</v>
      </c>
      <c r="Q179" s="255">
        <v>0.026450000000000001</v>
      </c>
      <c r="R179" s="255">
        <f>Q179*H179</f>
        <v>0.015235199999999999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171</v>
      </c>
      <c r="AT179" s="257" t="s">
        <v>166</v>
      </c>
      <c r="AU179" s="257" t="s">
        <v>92</v>
      </c>
      <c r="AY179" s="16" t="s">
        <v>164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6" t="s">
        <v>90</v>
      </c>
      <c r="BK179" s="258">
        <f>ROUND(I179*H179,2)</f>
        <v>0</v>
      </c>
      <c r="BL179" s="16" t="s">
        <v>171</v>
      </c>
      <c r="BM179" s="257" t="s">
        <v>709</v>
      </c>
    </row>
    <row r="180" s="13" customFormat="1">
      <c r="A180" s="13"/>
      <c r="B180" s="259"/>
      <c r="C180" s="260"/>
      <c r="D180" s="261" t="s">
        <v>183</v>
      </c>
      <c r="E180" s="262" t="s">
        <v>1</v>
      </c>
      <c r="F180" s="263" t="s">
        <v>710</v>
      </c>
      <c r="G180" s="260"/>
      <c r="H180" s="264">
        <v>0.57599999999999996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183</v>
      </c>
      <c r="AU180" s="270" t="s">
        <v>92</v>
      </c>
      <c r="AV180" s="13" t="s">
        <v>92</v>
      </c>
      <c r="AW180" s="13" t="s">
        <v>39</v>
      </c>
      <c r="AX180" s="13" t="s">
        <v>90</v>
      </c>
      <c r="AY180" s="270" t="s">
        <v>164</v>
      </c>
    </row>
    <row r="181" s="2" customFormat="1" ht="21.75" customHeight="1">
      <c r="A181" s="38"/>
      <c r="B181" s="39"/>
      <c r="C181" s="246" t="s">
        <v>282</v>
      </c>
      <c r="D181" s="246" t="s">
        <v>166</v>
      </c>
      <c r="E181" s="247" t="s">
        <v>288</v>
      </c>
      <c r="F181" s="248" t="s">
        <v>289</v>
      </c>
      <c r="G181" s="249" t="s">
        <v>181</v>
      </c>
      <c r="H181" s="250">
        <v>0.57599999999999996</v>
      </c>
      <c r="I181" s="251"/>
      <c r="J181" s="252">
        <f>ROUND(I181*H181,2)</f>
        <v>0</v>
      </c>
      <c r="K181" s="248" t="s">
        <v>170</v>
      </c>
      <c r="L181" s="44"/>
      <c r="M181" s="253" t="s">
        <v>1</v>
      </c>
      <c r="N181" s="254" t="s">
        <v>48</v>
      </c>
      <c r="O181" s="91"/>
      <c r="P181" s="255">
        <f>O181*H181</f>
        <v>0</v>
      </c>
      <c r="Q181" s="255">
        <v>0.026450000000000001</v>
      </c>
      <c r="R181" s="255">
        <f>Q181*H181</f>
        <v>0.015235199999999999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171</v>
      </c>
      <c r="AT181" s="257" t="s">
        <v>166</v>
      </c>
      <c r="AU181" s="257" t="s">
        <v>92</v>
      </c>
      <c r="AY181" s="16" t="s">
        <v>164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6" t="s">
        <v>90</v>
      </c>
      <c r="BK181" s="258">
        <f>ROUND(I181*H181,2)</f>
        <v>0</v>
      </c>
      <c r="BL181" s="16" t="s">
        <v>171</v>
      </c>
      <c r="BM181" s="257" t="s">
        <v>711</v>
      </c>
    </row>
    <row r="182" s="2" customFormat="1" ht="21.75" customHeight="1">
      <c r="A182" s="38"/>
      <c r="B182" s="39"/>
      <c r="C182" s="246" t="s">
        <v>287</v>
      </c>
      <c r="D182" s="246" t="s">
        <v>166</v>
      </c>
      <c r="E182" s="247" t="s">
        <v>712</v>
      </c>
      <c r="F182" s="248" t="s">
        <v>713</v>
      </c>
      <c r="G182" s="249" t="s">
        <v>169</v>
      </c>
      <c r="H182" s="250">
        <v>72</v>
      </c>
      <c r="I182" s="251"/>
      <c r="J182" s="252">
        <f>ROUND(I182*H182,2)</f>
        <v>0</v>
      </c>
      <c r="K182" s="248" t="s">
        <v>170</v>
      </c>
      <c r="L182" s="44"/>
      <c r="M182" s="253" t="s">
        <v>1</v>
      </c>
      <c r="N182" s="254" t="s">
        <v>48</v>
      </c>
      <c r="O182" s="91"/>
      <c r="P182" s="255">
        <f>O182*H182</f>
        <v>0</v>
      </c>
      <c r="Q182" s="255">
        <v>2.4500000000000002</v>
      </c>
      <c r="R182" s="255">
        <f>Q182*H182</f>
        <v>176.40000000000001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171</v>
      </c>
      <c r="AT182" s="257" t="s">
        <v>166</v>
      </c>
      <c r="AU182" s="257" t="s">
        <v>92</v>
      </c>
      <c r="AY182" s="16" t="s">
        <v>164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6" t="s">
        <v>90</v>
      </c>
      <c r="BK182" s="258">
        <f>ROUND(I182*H182,2)</f>
        <v>0</v>
      </c>
      <c r="BL182" s="16" t="s">
        <v>171</v>
      </c>
      <c r="BM182" s="257" t="s">
        <v>714</v>
      </c>
    </row>
    <row r="183" s="2" customFormat="1">
      <c r="A183" s="38"/>
      <c r="B183" s="39"/>
      <c r="C183" s="40"/>
      <c r="D183" s="261" t="s">
        <v>188</v>
      </c>
      <c r="E183" s="40"/>
      <c r="F183" s="271" t="s">
        <v>715</v>
      </c>
      <c r="G183" s="40"/>
      <c r="H183" s="40"/>
      <c r="I183" s="154"/>
      <c r="J183" s="40"/>
      <c r="K183" s="40"/>
      <c r="L183" s="44"/>
      <c r="M183" s="272"/>
      <c r="N183" s="27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6" t="s">
        <v>188</v>
      </c>
      <c r="AU183" s="16" t="s">
        <v>92</v>
      </c>
    </row>
    <row r="184" s="12" customFormat="1" ht="22.8" customHeight="1">
      <c r="A184" s="12"/>
      <c r="B184" s="230"/>
      <c r="C184" s="231"/>
      <c r="D184" s="232" t="s">
        <v>82</v>
      </c>
      <c r="E184" s="244" t="s">
        <v>198</v>
      </c>
      <c r="F184" s="244" t="s">
        <v>332</v>
      </c>
      <c r="G184" s="231"/>
      <c r="H184" s="231"/>
      <c r="I184" s="234"/>
      <c r="J184" s="245">
        <f>BK184</f>
        <v>0</v>
      </c>
      <c r="K184" s="231"/>
      <c r="L184" s="236"/>
      <c r="M184" s="237"/>
      <c r="N184" s="238"/>
      <c r="O184" s="238"/>
      <c r="P184" s="239">
        <f>SUM(P185:P186)</f>
        <v>0</v>
      </c>
      <c r="Q184" s="238"/>
      <c r="R184" s="239">
        <f>SUM(R185:R186)</f>
        <v>1.118664178</v>
      </c>
      <c r="S184" s="238"/>
      <c r="T184" s="240">
        <f>SUM(T185:T186)</f>
        <v>1.2255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41" t="s">
        <v>90</v>
      </c>
      <c r="AT184" s="242" t="s">
        <v>82</v>
      </c>
      <c r="AU184" s="242" t="s">
        <v>90</v>
      </c>
      <c r="AY184" s="241" t="s">
        <v>164</v>
      </c>
      <c r="BK184" s="243">
        <f>SUM(BK185:BK186)</f>
        <v>0</v>
      </c>
    </row>
    <row r="185" s="2" customFormat="1" ht="21.75" customHeight="1">
      <c r="A185" s="38"/>
      <c r="B185" s="39"/>
      <c r="C185" s="246" t="s">
        <v>292</v>
      </c>
      <c r="D185" s="246" t="s">
        <v>166</v>
      </c>
      <c r="E185" s="247" t="s">
        <v>716</v>
      </c>
      <c r="F185" s="248" t="s">
        <v>717</v>
      </c>
      <c r="G185" s="249" t="s">
        <v>181</v>
      </c>
      <c r="H185" s="250">
        <v>16.34</v>
      </c>
      <c r="I185" s="251"/>
      <c r="J185" s="252">
        <f>ROUND(I185*H185,2)</f>
        <v>0</v>
      </c>
      <c r="K185" s="248" t="s">
        <v>170</v>
      </c>
      <c r="L185" s="44"/>
      <c r="M185" s="253" t="s">
        <v>1</v>
      </c>
      <c r="N185" s="254" t="s">
        <v>48</v>
      </c>
      <c r="O185" s="91"/>
      <c r="P185" s="255">
        <f>O185*H185</f>
        <v>0</v>
      </c>
      <c r="Q185" s="255">
        <v>0.066961699999999999</v>
      </c>
      <c r="R185" s="255">
        <f>Q185*H185</f>
        <v>1.0941541779999999</v>
      </c>
      <c r="S185" s="255">
        <v>0.074999999999999997</v>
      </c>
      <c r="T185" s="256">
        <f>S185*H185</f>
        <v>1.2255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171</v>
      </c>
      <c r="AT185" s="257" t="s">
        <v>166</v>
      </c>
      <c r="AU185" s="257" t="s">
        <v>92</v>
      </c>
      <c r="AY185" s="16" t="s">
        <v>164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6" t="s">
        <v>90</v>
      </c>
      <c r="BK185" s="258">
        <f>ROUND(I185*H185,2)</f>
        <v>0</v>
      </c>
      <c r="BL185" s="16" t="s">
        <v>171</v>
      </c>
      <c r="BM185" s="257" t="s">
        <v>718</v>
      </c>
    </row>
    <row r="186" s="2" customFormat="1" ht="16.5" customHeight="1">
      <c r="A186" s="38"/>
      <c r="B186" s="39"/>
      <c r="C186" s="274" t="s">
        <v>296</v>
      </c>
      <c r="D186" s="274" t="s">
        <v>191</v>
      </c>
      <c r="E186" s="275" t="s">
        <v>719</v>
      </c>
      <c r="F186" s="276" t="s">
        <v>720</v>
      </c>
      <c r="G186" s="277" t="s">
        <v>245</v>
      </c>
      <c r="H186" s="278">
        <v>24.510000000000002</v>
      </c>
      <c r="I186" s="279"/>
      <c r="J186" s="280">
        <f>ROUND(I186*H186,2)</f>
        <v>0</v>
      </c>
      <c r="K186" s="276" t="s">
        <v>170</v>
      </c>
      <c r="L186" s="281"/>
      <c r="M186" s="282" t="s">
        <v>1</v>
      </c>
      <c r="N186" s="283" t="s">
        <v>48</v>
      </c>
      <c r="O186" s="91"/>
      <c r="P186" s="255">
        <f>O186*H186</f>
        <v>0</v>
      </c>
      <c r="Q186" s="255">
        <v>0.001</v>
      </c>
      <c r="R186" s="255">
        <f>Q186*H186</f>
        <v>0.024510000000000001</v>
      </c>
      <c r="S186" s="255">
        <v>0</v>
      </c>
      <c r="T186" s="25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195</v>
      </c>
      <c r="AT186" s="257" t="s">
        <v>191</v>
      </c>
      <c r="AU186" s="257" t="s">
        <v>92</v>
      </c>
      <c r="AY186" s="16" t="s">
        <v>164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6" t="s">
        <v>90</v>
      </c>
      <c r="BK186" s="258">
        <f>ROUND(I186*H186,2)</f>
        <v>0</v>
      </c>
      <c r="BL186" s="16" t="s">
        <v>171</v>
      </c>
      <c r="BM186" s="257" t="s">
        <v>721</v>
      </c>
    </row>
    <row r="187" s="12" customFormat="1" ht="22.8" customHeight="1">
      <c r="A187" s="12"/>
      <c r="B187" s="230"/>
      <c r="C187" s="231"/>
      <c r="D187" s="232" t="s">
        <v>82</v>
      </c>
      <c r="E187" s="244" t="s">
        <v>210</v>
      </c>
      <c r="F187" s="244" t="s">
        <v>337</v>
      </c>
      <c r="G187" s="231"/>
      <c r="H187" s="231"/>
      <c r="I187" s="234"/>
      <c r="J187" s="245">
        <f>BK187</f>
        <v>0</v>
      </c>
      <c r="K187" s="231"/>
      <c r="L187" s="236"/>
      <c r="M187" s="237"/>
      <c r="N187" s="238"/>
      <c r="O187" s="238"/>
      <c r="P187" s="239">
        <f>SUM(P188:P214)</f>
        <v>0</v>
      </c>
      <c r="Q187" s="238"/>
      <c r="R187" s="239">
        <f>SUM(R188:R214)</f>
        <v>10.299452079999998</v>
      </c>
      <c r="S187" s="238"/>
      <c r="T187" s="240">
        <f>SUM(T188:T214)</f>
        <v>54.061199999999999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1" t="s">
        <v>90</v>
      </c>
      <c r="AT187" s="242" t="s">
        <v>82</v>
      </c>
      <c r="AU187" s="242" t="s">
        <v>90</v>
      </c>
      <c r="AY187" s="241" t="s">
        <v>164</v>
      </c>
      <c r="BK187" s="243">
        <f>SUM(BK188:BK214)</f>
        <v>0</v>
      </c>
    </row>
    <row r="188" s="2" customFormat="1" ht="16.5" customHeight="1">
      <c r="A188" s="38"/>
      <c r="B188" s="39"/>
      <c r="C188" s="246" t="s">
        <v>300</v>
      </c>
      <c r="D188" s="246" t="s">
        <v>166</v>
      </c>
      <c r="E188" s="247" t="s">
        <v>372</v>
      </c>
      <c r="F188" s="248" t="s">
        <v>373</v>
      </c>
      <c r="G188" s="249" t="s">
        <v>374</v>
      </c>
      <c r="H188" s="250">
        <v>13.4</v>
      </c>
      <c r="I188" s="251"/>
      <c r="J188" s="252">
        <f>ROUND(I188*H188,2)</f>
        <v>0</v>
      </c>
      <c r="K188" s="248" t="s">
        <v>170</v>
      </c>
      <c r="L188" s="44"/>
      <c r="M188" s="253" t="s">
        <v>1</v>
      </c>
      <c r="N188" s="254" t="s">
        <v>48</v>
      </c>
      <c r="O188" s="91"/>
      <c r="P188" s="255">
        <f>O188*H188</f>
        <v>0</v>
      </c>
      <c r="Q188" s="255">
        <v>8.3599999999999999E-05</v>
      </c>
      <c r="R188" s="255">
        <f>Q188*H188</f>
        <v>0.00112024</v>
      </c>
      <c r="S188" s="255">
        <v>0.017999999999999999</v>
      </c>
      <c r="T188" s="256">
        <f>S188*H188</f>
        <v>0.2412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171</v>
      </c>
      <c r="AT188" s="257" t="s">
        <v>166</v>
      </c>
      <c r="AU188" s="257" t="s">
        <v>92</v>
      </c>
      <c r="AY188" s="16" t="s">
        <v>164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6" t="s">
        <v>90</v>
      </c>
      <c r="BK188" s="258">
        <f>ROUND(I188*H188,2)</f>
        <v>0</v>
      </c>
      <c r="BL188" s="16" t="s">
        <v>171</v>
      </c>
      <c r="BM188" s="257" t="s">
        <v>722</v>
      </c>
    </row>
    <row r="189" s="13" customFormat="1">
      <c r="A189" s="13"/>
      <c r="B189" s="259"/>
      <c r="C189" s="260"/>
      <c r="D189" s="261" t="s">
        <v>183</v>
      </c>
      <c r="E189" s="262" t="s">
        <v>1</v>
      </c>
      <c r="F189" s="263" t="s">
        <v>723</v>
      </c>
      <c r="G189" s="260"/>
      <c r="H189" s="264">
        <v>13.4</v>
      </c>
      <c r="I189" s="265"/>
      <c r="J189" s="260"/>
      <c r="K189" s="260"/>
      <c r="L189" s="266"/>
      <c r="M189" s="267"/>
      <c r="N189" s="268"/>
      <c r="O189" s="268"/>
      <c r="P189" s="268"/>
      <c r="Q189" s="268"/>
      <c r="R189" s="268"/>
      <c r="S189" s="268"/>
      <c r="T189" s="26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0" t="s">
        <v>183</v>
      </c>
      <c r="AU189" s="270" t="s">
        <v>92</v>
      </c>
      <c r="AV189" s="13" t="s">
        <v>92</v>
      </c>
      <c r="AW189" s="13" t="s">
        <v>39</v>
      </c>
      <c r="AX189" s="13" t="s">
        <v>90</v>
      </c>
      <c r="AY189" s="270" t="s">
        <v>164</v>
      </c>
    </row>
    <row r="190" s="2" customFormat="1" ht="16.5" customHeight="1">
      <c r="A190" s="38"/>
      <c r="B190" s="39"/>
      <c r="C190" s="246" t="s">
        <v>304</v>
      </c>
      <c r="D190" s="246" t="s">
        <v>166</v>
      </c>
      <c r="E190" s="247" t="s">
        <v>724</v>
      </c>
      <c r="F190" s="248" t="s">
        <v>725</v>
      </c>
      <c r="G190" s="249" t="s">
        <v>374</v>
      </c>
      <c r="H190" s="250">
        <v>15</v>
      </c>
      <c r="I190" s="251"/>
      <c r="J190" s="252">
        <f>ROUND(I190*H190,2)</f>
        <v>0</v>
      </c>
      <c r="K190" s="248" t="s">
        <v>170</v>
      </c>
      <c r="L190" s="44"/>
      <c r="M190" s="253" t="s">
        <v>1</v>
      </c>
      <c r="N190" s="254" t="s">
        <v>48</v>
      </c>
      <c r="O190" s="91"/>
      <c r="P190" s="255">
        <f>O190*H190</f>
        <v>0</v>
      </c>
      <c r="Q190" s="255">
        <v>0.00117</v>
      </c>
      <c r="R190" s="255">
        <f>Q190*H190</f>
        <v>0.01755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171</v>
      </c>
      <c r="AT190" s="257" t="s">
        <v>166</v>
      </c>
      <c r="AU190" s="257" t="s">
        <v>92</v>
      </c>
      <c r="AY190" s="16" t="s">
        <v>164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6" t="s">
        <v>90</v>
      </c>
      <c r="BK190" s="258">
        <f>ROUND(I190*H190,2)</f>
        <v>0</v>
      </c>
      <c r="BL190" s="16" t="s">
        <v>171</v>
      </c>
      <c r="BM190" s="257" t="s">
        <v>726</v>
      </c>
    </row>
    <row r="191" s="13" customFormat="1">
      <c r="A191" s="13"/>
      <c r="B191" s="259"/>
      <c r="C191" s="260"/>
      <c r="D191" s="261" t="s">
        <v>183</v>
      </c>
      <c r="E191" s="262" t="s">
        <v>1</v>
      </c>
      <c r="F191" s="263" t="s">
        <v>727</v>
      </c>
      <c r="G191" s="260"/>
      <c r="H191" s="264">
        <v>15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183</v>
      </c>
      <c r="AU191" s="270" t="s">
        <v>92</v>
      </c>
      <c r="AV191" s="13" t="s">
        <v>92</v>
      </c>
      <c r="AW191" s="13" t="s">
        <v>39</v>
      </c>
      <c r="AX191" s="13" t="s">
        <v>90</v>
      </c>
      <c r="AY191" s="270" t="s">
        <v>164</v>
      </c>
    </row>
    <row r="192" s="2" customFormat="1" ht="16.5" customHeight="1">
      <c r="A192" s="38"/>
      <c r="B192" s="39"/>
      <c r="C192" s="246" t="s">
        <v>309</v>
      </c>
      <c r="D192" s="246" t="s">
        <v>166</v>
      </c>
      <c r="E192" s="247" t="s">
        <v>728</v>
      </c>
      <c r="F192" s="248" t="s">
        <v>729</v>
      </c>
      <c r="G192" s="249" t="s">
        <v>374</v>
      </c>
      <c r="H192" s="250">
        <v>15</v>
      </c>
      <c r="I192" s="251"/>
      <c r="J192" s="252">
        <f>ROUND(I192*H192,2)</f>
        <v>0</v>
      </c>
      <c r="K192" s="248" t="s">
        <v>170</v>
      </c>
      <c r="L192" s="44"/>
      <c r="M192" s="253" t="s">
        <v>1</v>
      </c>
      <c r="N192" s="254" t="s">
        <v>48</v>
      </c>
      <c r="O192" s="91"/>
      <c r="P192" s="255">
        <f>O192*H192</f>
        <v>0</v>
      </c>
      <c r="Q192" s="255">
        <v>0.00066399999999999999</v>
      </c>
      <c r="R192" s="255">
        <f>Q192*H192</f>
        <v>0.0099600000000000001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171</v>
      </c>
      <c r="AT192" s="257" t="s">
        <v>166</v>
      </c>
      <c r="AU192" s="257" t="s">
        <v>92</v>
      </c>
      <c r="AY192" s="16" t="s">
        <v>164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6" t="s">
        <v>90</v>
      </c>
      <c r="BK192" s="258">
        <f>ROUND(I192*H192,2)</f>
        <v>0</v>
      </c>
      <c r="BL192" s="16" t="s">
        <v>171</v>
      </c>
      <c r="BM192" s="257" t="s">
        <v>730</v>
      </c>
    </row>
    <row r="193" s="2" customFormat="1" ht="16.5" customHeight="1">
      <c r="A193" s="38"/>
      <c r="B193" s="39"/>
      <c r="C193" s="274" t="s">
        <v>315</v>
      </c>
      <c r="D193" s="274" t="s">
        <v>191</v>
      </c>
      <c r="E193" s="275" t="s">
        <v>349</v>
      </c>
      <c r="F193" s="276" t="s">
        <v>731</v>
      </c>
      <c r="G193" s="277" t="s">
        <v>194</v>
      </c>
      <c r="H193" s="278">
        <v>0.48899999999999999</v>
      </c>
      <c r="I193" s="279"/>
      <c r="J193" s="280">
        <f>ROUND(I193*H193,2)</f>
        <v>0</v>
      </c>
      <c r="K193" s="276" t="s">
        <v>1</v>
      </c>
      <c r="L193" s="281"/>
      <c r="M193" s="282" t="s">
        <v>1</v>
      </c>
      <c r="N193" s="283" t="s">
        <v>48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195</v>
      </c>
      <c r="AT193" s="257" t="s">
        <v>191</v>
      </c>
      <c r="AU193" s="257" t="s">
        <v>92</v>
      </c>
      <c r="AY193" s="16" t="s">
        <v>164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6" t="s">
        <v>90</v>
      </c>
      <c r="BK193" s="258">
        <f>ROUND(I193*H193,2)</f>
        <v>0</v>
      </c>
      <c r="BL193" s="16" t="s">
        <v>171</v>
      </c>
      <c r="BM193" s="257" t="s">
        <v>732</v>
      </c>
    </row>
    <row r="194" s="13" customFormat="1">
      <c r="A194" s="13"/>
      <c r="B194" s="259"/>
      <c r="C194" s="260"/>
      <c r="D194" s="261" t="s">
        <v>183</v>
      </c>
      <c r="E194" s="262" t="s">
        <v>1</v>
      </c>
      <c r="F194" s="263" t="s">
        <v>733</v>
      </c>
      <c r="G194" s="260"/>
      <c r="H194" s="264">
        <v>0.48899999999999999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183</v>
      </c>
      <c r="AU194" s="270" t="s">
        <v>92</v>
      </c>
      <c r="AV194" s="13" t="s">
        <v>92</v>
      </c>
      <c r="AW194" s="13" t="s">
        <v>39</v>
      </c>
      <c r="AX194" s="13" t="s">
        <v>90</v>
      </c>
      <c r="AY194" s="270" t="s">
        <v>164</v>
      </c>
    </row>
    <row r="195" s="2" customFormat="1" ht="16.5" customHeight="1">
      <c r="A195" s="38"/>
      <c r="B195" s="39"/>
      <c r="C195" s="246" t="s">
        <v>319</v>
      </c>
      <c r="D195" s="246" t="s">
        <v>166</v>
      </c>
      <c r="E195" s="247" t="s">
        <v>734</v>
      </c>
      <c r="F195" s="248" t="s">
        <v>735</v>
      </c>
      <c r="G195" s="249" t="s">
        <v>169</v>
      </c>
      <c r="H195" s="250">
        <v>20</v>
      </c>
      <c r="I195" s="251"/>
      <c r="J195" s="252">
        <f>ROUND(I195*H195,2)</f>
        <v>0</v>
      </c>
      <c r="K195" s="248" t="s">
        <v>170</v>
      </c>
      <c r="L195" s="44"/>
      <c r="M195" s="253" t="s">
        <v>1</v>
      </c>
      <c r="N195" s="254" t="s">
        <v>48</v>
      </c>
      <c r="O195" s="91"/>
      <c r="P195" s="255">
        <f>O195*H195</f>
        <v>0</v>
      </c>
      <c r="Q195" s="255">
        <v>0.121711072</v>
      </c>
      <c r="R195" s="255">
        <f>Q195*H195</f>
        <v>2.43422144</v>
      </c>
      <c r="S195" s="255">
        <v>2.3999999999999999</v>
      </c>
      <c r="T195" s="256">
        <f>S195*H195</f>
        <v>48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171</v>
      </c>
      <c r="AT195" s="257" t="s">
        <v>166</v>
      </c>
      <c r="AU195" s="257" t="s">
        <v>92</v>
      </c>
      <c r="AY195" s="16" t="s">
        <v>164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6" t="s">
        <v>90</v>
      </c>
      <c r="BK195" s="258">
        <f>ROUND(I195*H195,2)</f>
        <v>0</v>
      </c>
      <c r="BL195" s="16" t="s">
        <v>171</v>
      </c>
      <c r="BM195" s="257" t="s">
        <v>736</v>
      </c>
    </row>
    <row r="196" s="2" customFormat="1" ht="21.75" customHeight="1">
      <c r="A196" s="38"/>
      <c r="B196" s="39"/>
      <c r="C196" s="246" t="s">
        <v>323</v>
      </c>
      <c r="D196" s="246" t="s">
        <v>166</v>
      </c>
      <c r="E196" s="247" t="s">
        <v>737</v>
      </c>
      <c r="F196" s="248" t="s">
        <v>738</v>
      </c>
      <c r="G196" s="249" t="s">
        <v>374</v>
      </c>
      <c r="H196" s="250">
        <v>110</v>
      </c>
      <c r="I196" s="251"/>
      <c r="J196" s="252">
        <f>ROUND(I196*H196,2)</f>
        <v>0</v>
      </c>
      <c r="K196" s="248" t="s">
        <v>170</v>
      </c>
      <c r="L196" s="44"/>
      <c r="M196" s="253" t="s">
        <v>1</v>
      </c>
      <c r="N196" s="254" t="s">
        <v>48</v>
      </c>
      <c r="O196" s="91"/>
      <c r="P196" s="255">
        <f>O196*H196</f>
        <v>0</v>
      </c>
      <c r="Q196" s="255">
        <v>3.5840000000000002E-05</v>
      </c>
      <c r="R196" s="255">
        <f>Q196*H196</f>
        <v>0.0039424000000000004</v>
      </c>
      <c r="S196" s="255">
        <v>0.001</v>
      </c>
      <c r="T196" s="256">
        <f>S196*H196</f>
        <v>0.11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171</v>
      </c>
      <c r="AT196" s="257" t="s">
        <v>166</v>
      </c>
      <c r="AU196" s="257" t="s">
        <v>92</v>
      </c>
      <c r="AY196" s="16" t="s">
        <v>164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6" t="s">
        <v>90</v>
      </c>
      <c r="BK196" s="258">
        <f>ROUND(I196*H196,2)</f>
        <v>0</v>
      </c>
      <c r="BL196" s="16" t="s">
        <v>171</v>
      </c>
      <c r="BM196" s="257" t="s">
        <v>739</v>
      </c>
    </row>
    <row r="197" s="13" customFormat="1">
      <c r="A197" s="13"/>
      <c r="B197" s="259"/>
      <c r="C197" s="260"/>
      <c r="D197" s="261" t="s">
        <v>183</v>
      </c>
      <c r="E197" s="262" t="s">
        <v>1</v>
      </c>
      <c r="F197" s="263" t="s">
        <v>740</v>
      </c>
      <c r="G197" s="260"/>
      <c r="H197" s="264">
        <v>110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183</v>
      </c>
      <c r="AU197" s="270" t="s">
        <v>92</v>
      </c>
      <c r="AV197" s="13" t="s">
        <v>92</v>
      </c>
      <c r="AW197" s="13" t="s">
        <v>39</v>
      </c>
      <c r="AX197" s="13" t="s">
        <v>90</v>
      </c>
      <c r="AY197" s="270" t="s">
        <v>164</v>
      </c>
    </row>
    <row r="198" s="2" customFormat="1" ht="21.75" customHeight="1">
      <c r="A198" s="38"/>
      <c r="B198" s="39"/>
      <c r="C198" s="246" t="s">
        <v>327</v>
      </c>
      <c r="D198" s="246" t="s">
        <v>166</v>
      </c>
      <c r="E198" s="247" t="s">
        <v>741</v>
      </c>
      <c r="F198" s="248" t="s">
        <v>742</v>
      </c>
      <c r="G198" s="249" t="s">
        <v>374</v>
      </c>
      <c r="H198" s="250">
        <v>22</v>
      </c>
      <c r="I198" s="251"/>
      <c r="J198" s="252">
        <f>ROUND(I198*H198,2)</f>
        <v>0</v>
      </c>
      <c r="K198" s="248" t="s">
        <v>170</v>
      </c>
      <c r="L198" s="44"/>
      <c r="M198" s="253" t="s">
        <v>1</v>
      </c>
      <c r="N198" s="254" t="s">
        <v>48</v>
      </c>
      <c r="O198" s="91"/>
      <c r="P198" s="255">
        <f>O198*H198</f>
        <v>0</v>
      </c>
      <c r="Q198" s="255">
        <v>8.6000000000000003E-05</v>
      </c>
      <c r="R198" s="255">
        <f>Q198*H198</f>
        <v>0.001892</v>
      </c>
      <c r="S198" s="255">
        <v>0.0030000000000000001</v>
      </c>
      <c r="T198" s="256">
        <f>S198*H198</f>
        <v>0.066000000000000003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171</v>
      </c>
      <c r="AT198" s="257" t="s">
        <v>166</v>
      </c>
      <c r="AU198" s="257" t="s">
        <v>92</v>
      </c>
      <c r="AY198" s="16" t="s">
        <v>164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6" t="s">
        <v>90</v>
      </c>
      <c r="BK198" s="258">
        <f>ROUND(I198*H198,2)</f>
        <v>0</v>
      </c>
      <c r="BL198" s="16" t="s">
        <v>171</v>
      </c>
      <c r="BM198" s="257" t="s">
        <v>743</v>
      </c>
    </row>
    <row r="199" s="13" customFormat="1">
      <c r="A199" s="13"/>
      <c r="B199" s="259"/>
      <c r="C199" s="260"/>
      <c r="D199" s="261" t="s">
        <v>183</v>
      </c>
      <c r="E199" s="262" t="s">
        <v>1</v>
      </c>
      <c r="F199" s="263" t="s">
        <v>744</v>
      </c>
      <c r="G199" s="260"/>
      <c r="H199" s="264">
        <v>22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183</v>
      </c>
      <c r="AU199" s="270" t="s">
        <v>92</v>
      </c>
      <c r="AV199" s="13" t="s">
        <v>92</v>
      </c>
      <c r="AW199" s="13" t="s">
        <v>39</v>
      </c>
      <c r="AX199" s="13" t="s">
        <v>90</v>
      </c>
      <c r="AY199" s="270" t="s">
        <v>164</v>
      </c>
    </row>
    <row r="200" s="2" customFormat="1" ht="21.75" customHeight="1">
      <c r="A200" s="38"/>
      <c r="B200" s="39"/>
      <c r="C200" s="246" t="s">
        <v>333</v>
      </c>
      <c r="D200" s="246" t="s">
        <v>166</v>
      </c>
      <c r="E200" s="247" t="s">
        <v>745</v>
      </c>
      <c r="F200" s="248" t="s">
        <v>746</v>
      </c>
      <c r="G200" s="249" t="s">
        <v>374</v>
      </c>
      <c r="H200" s="250">
        <v>4</v>
      </c>
      <c r="I200" s="251"/>
      <c r="J200" s="252">
        <f>ROUND(I200*H200,2)</f>
        <v>0</v>
      </c>
      <c r="K200" s="248" t="s">
        <v>170</v>
      </c>
      <c r="L200" s="44"/>
      <c r="M200" s="253" t="s">
        <v>1</v>
      </c>
      <c r="N200" s="254" t="s">
        <v>48</v>
      </c>
      <c r="O200" s="91"/>
      <c r="P200" s="255">
        <f>O200*H200</f>
        <v>0</v>
      </c>
      <c r="Q200" s="255">
        <v>0.00081899999999999996</v>
      </c>
      <c r="R200" s="255">
        <f>Q200*H200</f>
        <v>0.0032759999999999998</v>
      </c>
      <c r="S200" s="255">
        <v>0.010999999999999999</v>
      </c>
      <c r="T200" s="256">
        <f>S200*H200</f>
        <v>0.043999999999999997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171</v>
      </c>
      <c r="AT200" s="257" t="s">
        <v>166</v>
      </c>
      <c r="AU200" s="257" t="s">
        <v>92</v>
      </c>
      <c r="AY200" s="16" t="s">
        <v>164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6" t="s">
        <v>90</v>
      </c>
      <c r="BK200" s="258">
        <f>ROUND(I200*H200,2)</f>
        <v>0</v>
      </c>
      <c r="BL200" s="16" t="s">
        <v>171</v>
      </c>
      <c r="BM200" s="257" t="s">
        <v>747</v>
      </c>
    </row>
    <row r="201" s="13" customFormat="1">
      <c r="A201" s="13"/>
      <c r="B201" s="259"/>
      <c r="C201" s="260"/>
      <c r="D201" s="261" t="s">
        <v>183</v>
      </c>
      <c r="E201" s="262" t="s">
        <v>1</v>
      </c>
      <c r="F201" s="263" t="s">
        <v>748</v>
      </c>
      <c r="G201" s="260"/>
      <c r="H201" s="264">
        <v>4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183</v>
      </c>
      <c r="AU201" s="270" t="s">
        <v>92</v>
      </c>
      <c r="AV201" s="13" t="s">
        <v>92</v>
      </c>
      <c r="AW201" s="13" t="s">
        <v>39</v>
      </c>
      <c r="AX201" s="13" t="s">
        <v>90</v>
      </c>
      <c r="AY201" s="270" t="s">
        <v>164</v>
      </c>
    </row>
    <row r="202" s="2" customFormat="1" ht="21.75" customHeight="1">
      <c r="A202" s="38"/>
      <c r="B202" s="39"/>
      <c r="C202" s="246" t="s">
        <v>338</v>
      </c>
      <c r="D202" s="246" t="s">
        <v>166</v>
      </c>
      <c r="E202" s="247" t="s">
        <v>749</v>
      </c>
      <c r="F202" s="248" t="s">
        <v>750</v>
      </c>
      <c r="G202" s="249" t="s">
        <v>181</v>
      </c>
      <c r="H202" s="250">
        <v>20</v>
      </c>
      <c r="I202" s="251"/>
      <c r="J202" s="252">
        <f>ROUND(I202*H202,2)</f>
        <v>0</v>
      </c>
      <c r="K202" s="248" t="s">
        <v>170</v>
      </c>
      <c r="L202" s="44"/>
      <c r="M202" s="253" t="s">
        <v>1</v>
      </c>
      <c r="N202" s="254" t="s">
        <v>48</v>
      </c>
      <c r="O202" s="91"/>
      <c r="P202" s="255">
        <f>O202*H202</f>
        <v>0</v>
      </c>
      <c r="Q202" s="255">
        <v>0.00061450000000000003</v>
      </c>
      <c r="R202" s="255">
        <f>Q202*H202</f>
        <v>0.012290000000000001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171</v>
      </c>
      <c r="AT202" s="257" t="s">
        <v>166</v>
      </c>
      <c r="AU202" s="257" t="s">
        <v>92</v>
      </c>
      <c r="AY202" s="16" t="s">
        <v>164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6" t="s">
        <v>90</v>
      </c>
      <c r="BK202" s="258">
        <f>ROUND(I202*H202,2)</f>
        <v>0</v>
      </c>
      <c r="BL202" s="16" t="s">
        <v>171</v>
      </c>
      <c r="BM202" s="257" t="s">
        <v>751</v>
      </c>
    </row>
    <row r="203" s="2" customFormat="1" ht="21.75" customHeight="1">
      <c r="A203" s="38"/>
      <c r="B203" s="39"/>
      <c r="C203" s="246" t="s">
        <v>344</v>
      </c>
      <c r="D203" s="246" t="s">
        <v>166</v>
      </c>
      <c r="E203" s="247" t="s">
        <v>752</v>
      </c>
      <c r="F203" s="248" t="s">
        <v>753</v>
      </c>
      <c r="G203" s="249" t="s">
        <v>181</v>
      </c>
      <c r="H203" s="250">
        <v>80</v>
      </c>
      <c r="I203" s="251"/>
      <c r="J203" s="252">
        <f>ROUND(I203*H203,2)</f>
        <v>0</v>
      </c>
      <c r="K203" s="248" t="s">
        <v>170</v>
      </c>
      <c r="L203" s="44"/>
      <c r="M203" s="253" t="s">
        <v>1</v>
      </c>
      <c r="N203" s="254" t="s">
        <v>48</v>
      </c>
      <c r="O203" s="91"/>
      <c r="P203" s="255">
        <f>O203*H203</f>
        <v>0</v>
      </c>
      <c r="Q203" s="255">
        <v>0</v>
      </c>
      <c r="R203" s="255">
        <f>Q203*H203</f>
        <v>0</v>
      </c>
      <c r="S203" s="255">
        <v>0.070000000000000007</v>
      </c>
      <c r="T203" s="256">
        <f>S203*H203</f>
        <v>5.6000000000000005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171</v>
      </c>
      <c r="AT203" s="257" t="s">
        <v>166</v>
      </c>
      <c r="AU203" s="257" t="s">
        <v>92</v>
      </c>
      <c r="AY203" s="16" t="s">
        <v>164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6" t="s">
        <v>90</v>
      </c>
      <c r="BK203" s="258">
        <f>ROUND(I203*H203,2)</f>
        <v>0</v>
      </c>
      <c r="BL203" s="16" t="s">
        <v>171</v>
      </c>
      <c r="BM203" s="257" t="s">
        <v>754</v>
      </c>
    </row>
    <row r="204" s="13" customFormat="1">
      <c r="A204" s="13"/>
      <c r="B204" s="259"/>
      <c r="C204" s="260"/>
      <c r="D204" s="261" t="s">
        <v>183</v>
      </c>
      <c r="E204" s="262" t="s">
        <v>1</v>
      </c>
      <c r="F204" s="263" t="s">
        <v>755</v>
      </c>
      <c r="G204" s="260"/>
      <c r="H204" s="264">
        <v>80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183</v>
      </c>
      <c r="AU204" s="270" t="s">
        <v>92</v>
      </c>
      <c r="AV204" s="13" t="s">
        <v>92</v>
      </c>
      <c r="AW204" s="13" t="s">
        <v>39</v>
      </c>
      <c r="AX204" s="13" t="s">
        <v>90</v>
      </c>
      <c r="AY204" s="270" t="s">
        <v>164</v>
      </c>
    </row>
    <row r="205" s="2" customFormat="1" ht="21.75" customHeight="1">
      <c r="A205" s="38"/>
      <c r="B205" s="39"/>
      <c r="C205" s="246" t="s">
        <v>348</v>
      </c>
      <c r="D205" s="246" t="s">
        <v>166</v>
      </c>
      <c r="E205" s="247" t="s">
        <v>756</v>
      </c>
      <c r="F205" s="248" t="s">
        <v>757</v>
      </c>
      <c r="G205" s="249" t="s">
        <v>181</v>
      </c>
      <c r="H205" s="250">
        <v>56</v>
      </c>
      <c r="I205" s="251"/>
      <c r="J205" s="252">
        <f>ROUND(I205*H205,2)</f>
        <v>0</v>
      </c>
      <c r="K205" s="248" t="s">
        <v>170</v>
      </c>
      <c r="L205" s="44"/>
      <c r="M205" s="253" t="s">
        <v>1</v>
      </c>
      <c r="N205" s="254" t="s">
        <v>48</v>
      </c>
      <c r="O205" s="91"/>
      <c r="P205" s="255">
        <f>O205*H205</f>
        <v>0</v>
      </c>
      <c r="Q205" s="255">
        <v>0.00098999999999999999</v>
      </c>
      <c r="R205" s="255">
        <f>Q205*H205</f>
        <v>0.055440000000000003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171</v>
      </c>
      <c r="AT205" s="257" t="s">
        <v>166</v>
      </c>
      <c r="AU205" s="257" t="s">
        <v>92</v>
      </c>
      <c r="AY205" s="16" t="s">
        <v>164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6" t="s">
        <v>90</v>
      </c>
      <c r="BK205" s="258">
        <f>ROUND(I205*H205,2)</f>
        <v>0</v>
      </c>
      <c r="BL205" s="16" t="s">
        <v>171</v>
      </c>
      <c r="BM205" s="257" t="s">
        <v>758</v>
      </c>
    </row>
    <row r="206" s="2" customFormat="1" ht="21.75" customHeight="1">
      <c r="A206" s="38"/>
      <c r="B206" s="39"/>
      <c r="C206" s="246" t="s">
        <v>354</v>
      </c>
      <c r="D206" s="246" t="s">
        <v>166</v>
      </c>
      <c r="E206" s="247" t="s">
        <v>759</v>
      </c>
      <c r="F206" s="248" t="s">
        <v>760</v>
      </c>
      <c r="G206" s="249" t="s">
        <v>181</v>
      </c>
      <c r="H206" s="250">
        <v>80</v>
      </c>
      <c r="I206" s="251"/>
      <c r="J206" s="252">
        <f>ROUND(I206*H206,2)</f>
        <v>0</v>
      </c>
      <c r="K206" s="248" t="s">
        <v>170</v>
      </c>
      <c r="L206" s="44"/>
      <c r="M206" s="253" t="s">
        <v>1</v>
      </c>
      <c r="N206" s="254" t="s">
        <v>48</v>
      </c>
      <c r="O206" s="91"/>
      <c r="P206" s="255">
        <f>O206*H206</f>
        <v>0</v>
      </c>
      <c r="Q206" s="255">
        <v>0.00158</v>
      </c>
      <c r="R206" s="255">
        <f>Q206*H206</f>
        <v>0.12640000000000001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171</v>
      </c>
      <c r="AT206" s="257" t="s">
        <v>166</v>
      </c>
      <c r="AU206" s="257" t="s">
        <v>92</v>
      </c>
      <c r="AY206" s="16" t="s">
        <v>164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6" t="s">
        <v>90</v>
      </c>
      <c r="BK206" s="258">
        <f>ROUND(I206*H206,2)</f>
        <v>0</v>
      </c>
      <c r="BL206" s="16" t="s">
        <v>171</v>
      </c>
      <c r="BM206" s="257" t="s">
        <v>761</v>
      </c>
    </row>
    <row r="207" s="2" customFormat="1" ht="21.75" customHeight="1">
      <c r="A207" s="38"/>
      <c r="B207" s="39"/>
      <c r="C207" s="246" t="s">
        <v>358</v>
      </c>
      <c r="D207" s="246" t="s">
        <v>166</v>
      </c>
      <c r="E207" s="247" t="s">
        <v>762</v>
      </c>
      <c r="F207" s="248" t="s">
        <v>763</v>
      </c>
      <c r="G207" s="249" t="s">
        <v>181</v>
      </c>
      <c r="H207" s="250">
        <v>24</v>
      </c>
      <c r="I207" s="251"/>
      <c r="J207" s="252">
        <f>ROUND(I207*H207,2)</f>
        <v>0</v>
      </c>
      <c r="K207" s="248" t="s">
        <v>170</v>
      </c>
      <c r="L207" s="44"/>
      <c r="M207" s="253" t="s">
        <v>1</v>
      </c>
      <c r="N207" s="254" t="s">
        <v>48</v>
      </c>
      <c r="O207" s="91"/>
      <c r="P207" s="255">
        <f>O207*H207</f>
        <v>0</v>
      </c>
      <c r="Q207" s="255">
        <v>0.038850000000000003</v>
      </c>
      <c r="R207" s="255">
        <f>Q207*H207</f>
        <v>0.93240000000000012</v>
      </c>
      <c r="S207" s="255">
        <v>0</v>
      </c>
      <c r="T207" s="25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171</v>
      </c>
      <c r="AT207" s="257" t="s">
        <v>166</v>
      </c>
      <c r="AU207" s="257" t="s">
        <v>92</v>
      </c>
      <c r="AY207" s="16" t="s">
        <v>164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6" t="s">
        <v>90</v>
      </c>
      <c r="BK207" s="258">
        <f>ROUND(I207*H207,2)</f>
        <v>0</v>
      </c>
      <c r="BL207" s="16" t="s">
        <v>171</v>
      </c>
      <c r="BM207" s="257" t="s">
        <v>764</v>
      </c>
    </row>
    <row r="208" s="13" customFormat="1">
      <c r="A208" s="13"/>
      <c r="B208" s="259"/>
      <c r="C208" s="260"/>
      <c r="D208" s="261" t="s">
        <v>183</v>
      </c>
      <c r="E208" s="262" t="s">
        <v>1</v>
      </c>
      <c r="F208" s="263" t="s">
        <v>765</v>
      </c>
      <c r="G208" s="260"/>
      <c r="H208" s="264">
        <v>24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183</v>
      </c>
      <c r="AU208" s="270" t="s">
        <v>92</v>
      </c>
      <c r="AV208" s="13" t="s">
        <v>92</v>
      </c>
      <c r="AW208" s="13" t="s">
        <v>39</v>
      </c>
      <c r="AX208" s="13" t="s">
        <v>90</v>
      </c>
      <c r="AY208" s="270" t="s">
        <v>164</v>
      </c>
    </row>
    <row r="209" s="2" customFormat="1" ht="21.75" customHeight="1">
      <c r="A209" s="38"/>
      <c r="B209" s="39"/>
      <c r="C209" s="246" t="s">
        <v>28</v>
      </c>
      <c r="D209" s="246" t="s">
        <v>166</v>
      </c>
      <c r="E209" s="247" t="s">
        <v>766</v>
      </c>
      <c r="F209" s="248" t="s">
        <v>767</v>
      </c>
      <c r="G209" s="249" t="s">
        <v>181</v>
      </c>
      <c r="H209" s="250">
        <v>56</v>
      </c>
      <c r="I209" s="251"/>
      <c r="J209" s="252">
        <f>ROUND(I209*H209,2)</f>
        <v>0</v>
      </c>
      <c r="K209" s="248" t="s">
        <v>170</v>
      </c>
      <c r="L209" s="44"/>
      <c r="M209" s="253" t="s">
        <v>1</v>
      </c>
      <c r="N209" s="254" t="s">
        <v>48</v>
      </c>
      <c r="O209" s="91"/>
      <c r="P209" s="255">
        <f>O209*H209</f>
        <v>0</v>
      </c>
      <c r="Q209" s="255">
        <v>0.099750000000000005</v>
      </c>
      <c r="R209" s="255">
        <f>Q209*H209</f>
        <v>5.5860000000000003</v>
      </c>
      <c r="S209" s="255">
        <v>0</v>
      </c>
      <c r="T209" s="25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171</v>
      </c>
      <c r="AT209" s="257" t="s">
        <v>166</v>
      </c>
      <c r="AU209" s="257" t="s">
        <v>92</v>
      </c>
      <c r="AY209" s="16" t="s">
        <v>164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6" t="s">
        <v>90</v>
      </c>
      <c r="BK209" s="258">
        <f>ROUND(I209*H209,2)</f>
        <v>0</v>
      </c>
      <c r="BL209" s="16" t="s">
        <v>171</v>
      </c>
      <c r="BM209" s="257" t="s">
        <v>768</v>
      </c>
    </row>
    <row r="210" s="13" customFormat="1">
      <c r="A210" s="13"/>
      <c r="B210" s="259"/>
      <c r="C210" s="260"/>
      <c r="D210" s="261" t="s">
        <v>183</v>
      </c>
      <c r="E210" s="262" t="s">
        <v>1</v>
      </c>
      <c r="F210" s="263" t="s">
        <v>769</v>
      </c>
      <c r="G210" s="260"/>
      <c r="H210" s="264">
        <v>56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183</v>
      </c>
      <c r="AU210" s="270" t="s">
        <v>92</v>
      </c>
      <c r="AV210" s="13" t="s">
        <v>92</v>
      </c>
      <c r="AW210" s="13" t="s">
        <v>39</v>
      </c>
      <c r="AX210" s="13" t="s">
        <v>90</v>
      </c>
      <c r="AY210" s="270" t="s">
        <v>164</v>
      </c>
    </row>
    <row r="211" s="2" customFormat="1" ht="16.5" customHeight="1">
      <c r="A211" s="38"/>
      <c r="B211" s="39"/>
      <c r="C211" s="246" t="s">
        <v>367</v>
      </c>
      <c r="D211" s="246" t="s">
        <v>166</v>
      </c>
      <c r="E211" s="247" t="s">
        <v>770</v>
      </c>
      <c r="F211" s="248" t="s">
        <v>771</v>
      </c>
      <c r="G211" s="249" t="s">
        <v>181</v>
      </c>
      <c r="H211" s="250">
        <v>80</v>
      </c>
      <c r="I211" s="251"/>
      <c r="J211" s="252">
        <f>ROUND(I211*H211,2)</f>
        <v>0</v>
      </c>
      <c r="K211" s="248" t="s">
        <v>170</v>
      </c>
      <c r="L211" s="44"/>
      <c r="M211" s="253" t="s">
        <v>1</v>
      </c>
      <c r="N211" s="254" t="s">
        <v>48</v>
      </c>
      <c r="O211" s="91"/>
      <c r="P211" s="255">
        <f>O211*H211</f>
        <v>0</v>
      </c>
      <c r="Q211" s="255">
        <v>0.0088999999999999999</v>
      </c>
      <c r="R211" s="255">
        <f>Q211*H211</f>
        <v>0.71199999999999997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171</v>
      </c>
      <c r="AT211" s="257" t="s">
        <v>166</v>
      </c>
      <c r="AU211" s="257" t="s">
        <v>92</v>
      </c>
      <c r="AY211" s="16" t="s">
        <v>164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6" t="s">
        <v>90</v>
      </c>
      <c r="BK211" s="258">
        <f>ROUND(I211*H211,2)</f>
        <v>0</v>
      </c>
      <c r="BL211" s="16" t="s">
        <v>171</v>
      </c>
      <c r="BM211" s="257" t="s">
        <v>772</v>
      </c>
    </row>
    <row r="212" s="13" customFormat="1">
      <c r="A212" s="13"/>
      <c r="B212" s="259"/>
      <c r="C212" s="260"/>
      <c r="D212" s="261" t="s">
        <v>183</v>
      </c>
      <c r="E212" s="262" t="s">
        <v>1</v>
      </c>
      <c r="F212" s="263" t="s">
        <v>773</v>
      </c>
      <c r="G212" s="260"/>
      <c r="H212" s="264">
        <v>80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183</v>
      </c>
      <c r="AU212" s="270" t="s">
        <v>92</v>
      </c>
      <c r="AV212" s="13" t="s">
        <v>92</v>
      </c>
      <c r="AW212" s="13" t="s">
        <v>39</v>
      </c>
      <c r="AX212" s="13" t="s">
        <v>90</v>
      </c>
      <c r="AY212" s="270" t="s">
        <v>164</v>
      </c>
    </row>
    <row r="213" s="2" customFormat="1" ht="16.5" customHeight="1">
      <c r="A213" s="38"/>
      <c r="B213" s="39"/>
      <c r="C213" s="246" t="s">
        <v>371</v>
      </c>
      <c r="D213" s="246" t="s">
        <v>166</v>
      </c>
      <c r="E213" s="247" t="s">
        <v>774</v>
      </c>
      <c r="F213" s="248" t="s">
        <v>775</v>
      </c>
      <c r="G213" s="249" t="s">
        <v>181</v>
      </c>
      <c r="H213" s="250">
        <v>80</v>
      </c>
      <c r="I213" s="251"/>
      <c r="J213" s="252">
        <f>ROUND(I213*H213,2)</f>
        <v>0</v>
      </c>
      <c r="K213" s="248" t="s">
        <v>170</v>
      </c>
      <c r="L213" s="44"/>
      <c r="M213" s="253" t="s">
        <v>1</v>
      </c>
      <c r="N213" s="254" t="s">
        <v>48</v>
      </c>
      <c r="O213" s="91"/>
      <c r="P213" s="255">
        <f>O213*H213</f>
        <v>0</v>
      </c>
      <c r="Q213" s="255">
        <v>0.00050000000000000001</v>
      </c>
      <c r="R213" s="255">
        <f>Q213*H213</f>
        <v>0.040000000000000001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171</v>
      </c>
      <c r="AT213" s="257" t="s">
        <v>166</v>
      </c>
      <c r="AU213" s="257" t="s">
        <v>92</v>
      </c>
      <c r="AY213" s="16" t="s">
        <v>164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6" t="s">
        <v>90</v>
      </c>
      <c r="BK213" s="258">
        <f>ROUND(I213*H213,2)</f>
        <v>0</v>
      </c>
      <c r="BL213" s="16" t="s">
        <v>171</v>
      </c>
      <c r="BM213" s="257" t="s">
        <v>776</v>
      </c>
    </row>
    <row r="214" s="2" customFormat="1" ht="21.75" customHeight="1">
      <c r="A214" s="38"/>
      <c r="B214" s="39"/>
      <c r="C214" s="246" t="s">
        <v>379</v>
      </c>
      <c r="D214" s="246" t="s">
        <v>166</v>
      </c>
      <c r="E214" s="247" t="s">
        <v>777</v>
      </c>
      <c r="F214" s="248" t="s">
        <v>778</v>
      </c>
      <c r="G214" s="249" t="s">
        <v>374</v>
      </c>
      <c r="H214" s="250">
        <v>20</v>
      </c>
      <c r="I214" s="251"/>
      <c r="J214" s="252">
        <f>ROUND(I214*H214,2)</f>
        <v>0</v>
      </c>
      <c r="K214" s="248" t="s">
        <v>170</v>
      </c>
      <c r="L214" s="44"/>
      <c r="M214" s="253" t="s">
        <v>1</v>
      </c>
      <c r="N214" s="254" t="s">
        <v>48</v>
      </c>
      <c r="O214" s="91"/>
      <c r="P214" s="255">
        <f>O214*H214</f>
        <v>0</v>
      </c>
      <c r="Q214" s="255">
        <v>0.018148000000000001</v>
      </c>
      <c r="R214" s="255">
        <f>Q214*H214</f>
        <v>0.36296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171</v>
      </c>
      <c r="AT214" s="257" t="s">
        <v>166</v>
      </c>
      <c r="AU214" s="257" t="s">
        <v>92</v>
      </c>
      <c r="AY214" s="16" t="s">
        <v>164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6" t="s">
        <v>90</v>
      </c>
      <c r="BK214" s="258">
        <f>ROUND(I214*H214,2)</f>
        <v>0</v>
      </c>
      <c r="BL214" s="16" t="s">
        <v>171</v>
      </c>
      <c r="BM214" s="257" t="s">
        <v>779</v>
      </c>
    </row>
    <row r="215" s="12" customFormat="1" ht="22.8" customHeight="1">
      <c r="A215" s="12"/>
      <c r="B215" s="230"/>
      <c r="C215" s="231"/>
      <c r="D215" s="232" t="s">
        <v>82</v>
      </c>
      <c r="E215" s="244" t="s">
        <v>377</v>
      </c>
      <c r="F215" s="244" t="s">
        <v>378</v>
      </c>
      <c r="G215" s="231"/>
      <c r="H215" s="231"/>
      <c r="I215" s="234"/>
      <c r="J215" s="245">
        <f>BK215</f>
        <v>0</v>
      </c>
      <c r="K215" s="231"/>
      <c r="L215" s="236"/>
      <c r="M215" s="237"/>
      <c r="N215" s="238"/>
      <c r="O215" s="238"/>
      <c r="P215" s="239">
        <f>SUM(P216:P222)</f>
        <v>0</v>
      </c>
      <c r="Q215" s="238"/>
      <c r="R215" s="239">
        <f>SUM(R216:R222)</f>
        <v>0</v>
      </c>
      <c r="S215" s="238"/>
      <c r="T215" s="240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1" t="s">
        <v>90</v>
      </c>
      <c r="AT215" s="242" t="s">
        <v>82</v>
      </c>
      <c r="AU215" s="242" t="s">
        <v>90</v>
      </c>
      <c r="AY215" s="241" t="s">
        <v>164</v>
      </c>
      <c r="BK215" s="243">
        <f>SUM(BK216:BK222)</f>
        <v>0</v>
      </c>
    </row>
    <row r="216" s="2" customFormat="1" ht="21.75" customHeight="1">
      <c r="A216" s="38"/>
      <c r="B216" s="39"/>
      <c r="C216" s="246" t="s">
        <v>384</v>
      </c>
      <c r="D216" s="246" t="s">
        <v>166</v>
      </c>
      <c r="E216" s="247" t="s">
        <v>780</v>
      </c>
      <c r="F216" s="248" t="s">
        <v>781</v>
      </c>
      <c r="G216" s="249" t="s">
        <v>194</v>
      </c>
      <c r="H216" s="250">
        <v>48</v>
      </c>
      <c r="I216" s="251"/>
      <c r="J216" s="252">
        <f>ROUND(I216*H216,2)</f>
        <v>0</v>
      </c>
      <c r="K216" s="248" t="s">
        <v>170</v>
      </c>
      <c r="L216" s="44"/>
      <c r="M216" s="253" t="s">
        <v>1</v>
      </c>
      <c r="N216" s="254" t="s">
        <v>48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171</v>
      </c>
      <c r="AT216" s="257" t="s">
        <v>166</v>
      </c>
      <c r="AU216" s="257" t="s">
        <v>92</v>
      </c>
      <c r="AY216" s="16" t="s">
        <v>164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6" t="s">
        <v>90</v>
      </c>
      <c r="BK216" s="258">
        <f>ROUND(I216*H216,2)</f>
        <v>0</v>
      </c>
      <c r="BL216" s="16" t="s">
        <v>171</v>
      </c>
      <c r="BM216" s="257" t="s">
        <v>782</v>
      </c>
    </row>
    <row r="217" s="13" customFormat="1">
      <c r="A217" s="13"/>
      <c r="B217" s="259"/>
      <c r="C217" s="260"/>
      <c r="D217" s="261" t="s">
        <v>183</v>
      </c>
      <c r="E217" s="262" t="s">
        <v>1</v>
      </c>
      <c r="F217" s="263" t="s">
        <v>783</v>
      </c>
      <c r="G217" s="260"/>
      <c r="H217" s="264">
        <v>48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183</v>
      </c>
      <c r="AU217" s="270" t="s">
        <v>92</v>
      </c>
      <c r="AV217" s="13" t="s">
        <v>92</v>
      </c>
      <c r="AW217" s="13" t="s">
        <v>39</v>
      </c>
      <c r="AX217" s="13" t="s">
        <v>90</v>
      </c>
      <c r="AY217" s="270" t="s">
        <v>164</v>
      </c>
    </row>
    <row r="218" s="2" customFormat="1" ht="21.75" customHeight="1">
      <c r="A218" s="38"/>
      <c r="B218" s="39"/>
      <c r="C218" s="246" t="s">
        <v>389</v>
      </c>
      <c r="D218" s="246" t="s">
        <v>166</v>
      </c>
      <c r="E218" s="247" t="s">
        <v>390</v>
      </c>
      <c r="F218" s="248" t="s">
        <v>391</v>
      </c>
      <c r="G218" s="249" t="s">
        <v>194</v>
      </c>
      <c r="H218" s="250">
        <v>48</v>
      </c>
      <c r="I218" s="251"/>
      <c r="J218" s="252">
        <f>ROUND(I218*H218,2)</f>
        <v>0</v>
      </c>
      <c r="K218" s="248" t="s">
        <v>170</v>
      </c>
      <c r="L218" s="44"/>
      <c r="M218" s="253" t="s">
        <v>1</v>
      </c>
      <c r="N218" s="254" t="s">
        <v>48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171</v>
      </c>
      <c r="AT218" s="257" t="s">
        <v>166</v>
      </c>
      <c r="AU218" s="257" t="s">
        <v>92</v>
      </c>
      <c r="AY218" s="16" t="s">
        <v>164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6" t="s">
        <v>90</v>
      </c>
      <c r="BK218" s="258">
        <f>ROUND(I218*H218,2)</f>
        <v>0</v>
      </c>
      <c r="BL218" s="16" t="s">
        <v>171</v>
      </c>
      <c r="BM218" s="257" t="s">
        <v>784</v>
      </c>
    </row>
    <row r="219" s="2" customFormat="1" ht="16.5" customHeight="1">
      <c r="A219" s="38"/>
      <c r="B219" s="39"/>
      <c r="C219" s="246" t="s">
        <v>394</v>
      </c>
      <c r="D219" s="246" t="s">
        <v>166</v>
      </c>
      <c r="E219" s="247" t="s">
        <v>395</v>
      </c>
      <c r="F219" s="248" t="s">
        <v>396</v>
      </c>
      <c r="G219" s="249" t="s">
        <v>194</v>
      </c>
      <c r="H219" s="250">
        <v>912</v>
      </c>
      <c r="I219" s="251"/>
      <c r="J219" s="252">
        <f>ROUND(I219*H219,2)</f>
        <v>0</v>
      </c>
      <c r="K219" s="248" t="s">
        <v>170</v>
      </c>
      <c r="L219" s="44"/>
      <c r="M219" s="253" t="s">
        <v>1</v>
      </c>
      <c r="N219" s="254" t="s">
        <v>48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171</v>
      </c>
      <c r="AT219" s="257" t="s">
        <v>166</v>
      </c>
      <c r="AU219" s="257" t="s">
        <v>92</v>
      </c>
      <c r="AY219" s="16" t="s">
        <v>164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6" t="s">
        <v>90</v>
      </c>
      <c r="BK219" s="258">
        <f>ROUND(I219*H219,2)</f>
        <v>0</v>
      </c>
      <c r="BL219" s="16" t="s">
        <v>171</v>
      </c>
      <c r="BM219" s="257" t="s">
        <v>785</v>
      </c>
    </row>
    <row r="220" s="13" customFormat="1">
      <c r="A220" s="13"/>
      <c r="B220" s="259"/>
      <c r="C220" s="260"/>
      <c r="D220" s="261" t="s">
        <v>183</v>
      </c>
      <c r="E220" s="262" t="s">
        <v>1</v>
      </c>
      <c r="F220" s="263" t="s">
        <v>786</v>
      </c>
      <c r="G220" s="260"/>
      <c r="H220" s="264">
        <v>912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183</v>
      </c>
      <c r="AU220" s="270" t="s">
        <v>92</v>
      </c>
      <c r="AV220" s="13" t="s">
        <v>92</v>
      </c>
      <c r="AW220" s="13" t="s">
        <v>39</v>
      </c>
      <c r="AX220" s="13" t="s">
        <v>90</v>
      </c>
      <c r="AY220" s="270" t="s">
        <v>164</v>
      </c>
    </row>
    <row r="221" s="2" customFormat="1" ht="33" customHeight="1">
      <c r="A221" s="38"/>
      <c r="B221" s="39"/>
      <c r="C221" s="246" t="s">
        <v>400</v>
      </c>
      <c r="D221" s="246" t="s">
        <v>166</v>
      </c>
      <c r="E221" s="247" t="s">
        <v>787</v>
      </c>
      <c r="F221" s="248" t="s">
        <v>788</v>
      </c>
      <c r="G221" s="249" t="s">
        <v>194</v>
      </c>
      <c r="H221" s="250">
        <v>48</v>
      </c>
      <c r="I221" s="251"/>
      <c r="J221" s="252">
        <f>ROUND(I221*H221,2)</f>
        <v>0</v>
      </c>
      <c r="K221" s="248" t="s">
        <v>170</v>
      </c>
      <c r="L221" s="44"/>
      <c r="M221" s="253" t="s">
        <v>1</v>
      </c>
      <c r="N221" s="254" t="s">
        <v>48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171</v>
      </c>
      <c r="AT221" s="257" t="s">
        <v>166</v>
      </c>
      <c r="AU221" s="257" t="s">
        <v>92</v>
      </c>
      <c r="AY221" s="16" t="s">
        <v>164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6" t="s">
        <v>90</v>
      </c>
      <c r="BK221" s="258">
        <f>ROUND(I221*H221,2)</f>
        <v>0</v>
      </c>
      <c r="BL221" s="16" t="s">
        <v>171</v>
      </c>
      <c r="BM221" s="257" t="s">
        <v>789</v>
      </c>
    </row>
    <row r="222" s="2" customFormat="1" ht="16.5" customHeight="1">
      <c r="A222" s="38"/>
      <c r="B222" s="39"/>
      <c r="C222" s="246" t="s">
        <v>404</v>
      </c>
      <c r="D222" s="246" t="s">
        <v>166</v>
      </c>
      <c r="E222" s="247" t="s">
        <v>790</v>
      </c>
      <c r="F222" s="248" t="s">
        <v>791</v>
      </c>
      <c r="G222" s="249" t="s">
        <v>420</v>
      </c>
      <c r="H222" s="250">
        <v>1</v>
      </c>
      <c r="I222" s="251"/>
      <c r="J222" s="252">
        <f>ROUND(I222*H222,2)</f>
        <v>0</v>
      </c>
      <c r="K222" s="248" t="s">
        <v>1</v>
      </c>
      <c r="L222" s="44"/>
      <c r="M222" s="253" t="s">
        <v>1</v>
      </c>
      <c r="N222" s="254" t="s">
        <v>48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171</v>
      </c>
      <c r="AT222" s="257" t="s">
        <v>166</v>
      </c>
      <c r="AU222" s="257" t="s">
        <v>92</v>
      </c>
      <c r="AY222" s="16" t="s">
        <v>164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6" t="s">
        <v>90</v>
      </c>
      <c r="BK222" s="258">
        <f>ROUND(I222*H222,2)</f>
        <v>0</v>
      </c>
      <c r="BL222" s="16" t="s">
        <v>171</v>
      </c>
      <c r="BM222" s="257" t="s">
        <v>792</v>
      </c>
    </row>
    <row r="223" s="12" customFormat="1" ht="22.8" customHeight="1">
      <c r="A223" s="12"/>
      <c r="B223" s="230"/>
      <c r="C223" s="231"/>
      <c r="D223" s="232" t="s">
        <v>82</v>
      </c>
      <c r="E223" s="244" t="s">
        <v>423</v>
      </c>
      <c r="F223" s="244" t="s">
        <v>424</v>
      </c>
      <c r="G223" s="231"/>
      <c r="H223" s="231"/>
      <c r="I223" s="234"/>
      <c r="J223" s="245">
        <f>BK223</f>
        <v>0</v>
      </c>
      <c r="K223" s="231"/>
      <c r="L223" s="236"/>
      <c r="M223" s="237"/>
      <c r="N223" s="238"/>
      <c r="O223" s="238"/>
      <c r="P223" s="239">
        <f>P224</f>
        <v>0</v>
      </c>
      <c r="Q223" s="238"/>
      <c r="R223" s="239">
        <f>R224</f>
        <v>0</v>
      </c>
      <c r="S223" s="238"/>
      <c r="T223" s="240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41" t="s">
        <v>90</v>
      </c>
      <c r="AT223" s="242" t="s">
        <v>82</v>
      </c>
      <c r="AU223" s="242" t="s">
        <v>90</v>
      </c>
      <c r="AY223" s="241" t="s">
        <v>164</v>
      </c>
      <c r="BK223" s="243">
        <f>BK224</f>
        <v>0</v>
      </c>
    </row>
    <row r="224" s="2" customFormat="1" ht="21.75" customHeight="1">
      <c r="A224" s="38"/>
      <c r="B224" s="39"/>
      <c r="C224" s="246" t="s">
        <v>411</v>
      </c>
      <c r="D224" s="246" t="s">
        <v>166</v>
      </c>
      <c r="E224" s="247" t="s">
        <v>426</v>
      </c>
      <c r="F224" s="248" t="s">
        <v>427</v>
      </c>
      <c r="G224" s="249" t="s">
        <v>194</v>
      </c>
      <c r="H224" s="250">
        <v>764.42100000000005</v>
      </c>
      <c r="I224" s="251"/>
      <c r="J224" s="252">
        <f>ROUND(I224*H224,2)</f>
        <v>0</v>
      </c>
      <c r="K224" s="248" t="s">
        <v>170</v>
      </c>
      <c r="L224" s="44"/>
      <c r="M224" s="253" t="s">
        <v>1</v>
      </c>
      <c r="N224" s="254" t="s">
        <v>48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242</v>
      </c>
      <c r="AT224" s="257" t="s">
        <v>166</v>
      </c>
      <c r="AU224" s="257" t="s">
        <v>92</v>
      </c>
      <c r="AY224" s="16" t="s">
        <v>164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6" t="s">
        <v>90</v>
      </c>
      <c r="BK224" s="258">
        <f>ROUND(I224*H224,2)</f>
        <v>0</v>
      </c>
      <c r="BL224" s="16" t="s">
        <v>242</v>
      </c>
      <c r="BM224" s="257" t="s">
        <v>793</v>
      </c>
    </row>
    <row r="225" s="12" customFormat="1" ht="25.92" customHeight="1">
      <c r="A225" s="12"/>
      <c r="B225" s="230"/>
      <c r="C225" s="231"/>
      <c r="D225" s="232" t="s">
        <v>82</v>
      </c>
      <c r="E225" s="233" t="s">
        <v>434</v>
      </c>
      <c r="F225" s="233" t="s">
        <v>435</v>
      </c>
      <c r="G225" s="231"/>
      <c r="H225" s="231"/>
      <c r="I225" s="234"/>
      <c r="J225" s="235">
        <f>BK225</f>
        <v>0</v>
      </c>
      <c r="K225" s="231"/>
      <c r="L225" s="236"/>
      <c r="M225" s="237"/>
      <c r="N225" s="238"/>
      <c r="O225" s="238"/>
      <c r="P225" s="239">
        <f>P226+P245</f>
        <v>0</v>
      </c>
      <c r="Q225" s="238"/>
      <c r="R225" s="239">
        <f>R226+R245</f>
        <v>0.54843058527999999</v>
      </c>
      <c r="S225" s="238"/>
      <c r="T225" s="240">
        <f>T226+T245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41" t="s">
        <v>92</v>
      </c>
      <c r="AT225" s="242" t="s">
        <v>82</v>
      </c>
      <c r="AU225" s="242" t="s">
        <v>83</v>
      </c>
      <c r="AY225" s="241" t="s">
        <v>164</v>
      </c>
      <c r="BK225" s="243">
        <f>BK226+BK245</f>
        <v>0</v>
      </c>
    </row>
    <row r="226" s="12" customFormat="1" ht="22.8" customHeight="1">
      <c r="A226" s="12"/>
      <c r="B226" s="230"/>
      <c r="C226" s="231"/>
      <c r="D226" s="232" t="s">
        <v>82</v>
      </c>
      <c r="E226" s="244" t="s">
        <v>794</v>
      </c>
      <c r="F226" s="244" t="s">
        <v>795</v>
      </c>
      <c r="G226" s="231"/>
      <c r="H226" s="231"/>
      <c r="I226" s="234"/>
      <c r="J226" s="245">
        <f>BK226</f>
        <v>0</v>
      </c>
      <c r="K226" s="231"/>
      <c r="L226" s="236"/>
      <c r="M226" s="237"/>
      <c r="N226" s="238"/>
      <c r="O226" s="238"/>
      <c r="P226" s="239">
        <f>SUM(P227:P244)</f>
        <v>0</v>
      </c>
      <c r="Q226" s="238"/>
      <c r="R226" s="239">
        <f>SUM(R227:R244)</f>
        <v>0.53666999999999998</v>
      </c>
      <c r="S226" s="238"/>
      <c r="T226" s="240">
        <f>SUM(T227:T244)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1" t="s">
        <v>92</v>
      </c>
      <c r="AT226" s="242" t="s">
        <v>82</v>
      </c>
      <c r="AU226" s="242" t="s">
        <v>90</v>
      </c>
      <c r="AY226" s="241" t="s">
        <v>164</v>
      </c>
      <c r="BK226" s="243">
        <f>SUM(BK227:BK244)</f>
        <v>0</v>
      </c>
    </row>
    <row r="227" s="2" customFormat="1" ht="21.75" customHeight="1">
      <c r="A227" s="38"/>
      <c r="B227" s="39"/>
      <c r="C227" s="246" t="s">
        <v>417</v>
      </c>
      <c r="D227" s="246" t="s">
        <v>166</v>
      </c>
      <c r="E227" s="247" t="s">
        <v>796</v>
      </c>
      <c r="F227" s="248" t="s">
        <v>797</v>
      </c>
      <c r="G227" s="249" t="s">
        <v>181</v>
      </c>
      <c r="H227" s="250">
        <v>18</v>
      </c>
      <c r="I227" s="251"/>
      <c r="J227" s="252">
        <f>ROUND(I227*H227,2)</f>
        <v>0</v>
      </c>
      <c r="K227" s="248" t="s">
        <v>170</v>
      </c>
      <c r="L227" s="44"/>
      <c r="M227" s="253" t="s">
        <v>1</v>
      </c>
      <c r="N227" s="254" t="s">
        <v>48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242</v>
      </c>
      <c r="AT227" s="257" t="s">
        <v>166</v>
      </c>
      <c r="AU227" s="257" t="s">
        <v>92</v>
      </c>
      <c r="AY227" s="16" t="s">
        <v>164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6" t="s">
        <v>90</v>
      </c>
      <c r="BK227" s="258">
        <f>ROUND(I227*H227,2)</f>
        <v>0</v>
      </c>
      <c r="BL227" s="16" t="s">
        <v>242</v>
      </c>
      <c r="BM227" s="257" t="s">
        <v>798</v>
      </c>
    </row>
    <row r="228" s="2" customFormat="1" ht="16.5" customHeight="1">
      <c r="A228" s="38"/>
      <c r="B228" s="39"/>
      <c r="C228" s="274" t="s">
        <v>425</v>
      </c>
      <c r="D228" s="274" t="s">
        <v>191</v>
      </c>
      <c r="E228" s="275" t="s">
        <v>799</v>
      </c>
      <c r="F228" s="276" t="s">
        <v>800</v>
      </c>
      <c r="G228" s="277" t="s">
        <v>194</v>
      </c>
      <c r="H228" s="278">
        <v>0.0050000000000000001</v>
      </c>
      <c r="I228" s="279"/>
      <c r="J228" s="280">
        <f>ROUND(I228*H228,2)</f>
        <v>0</v>
      </c>
      <c r="K228" s="276" t="s">
        <v>170</v>
      </c>
      <c r="L228" s="281"/>
      <c r="M228" s="282" t="s">
        <v>1</v>
      </c>
      <c r="N228" s="283" t="s">
        <v>48</v>
      </c>
      <c r="O228" s="91"/>
      <c r="P228" s="255">
        <f>O228*H228</f>
        <v>0</v>
      </c>
      <c r="Q228" s="255">
        <v>1</v>
      </c>
      <c r="R228" s="255">
        <f>Q228*H228</f>
        <v>0.0050000000000000001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315</v>
      </c>
      <c r="AT228" s="257" t="s">
        <v>191</v>
      </c>
      <c r="AU228" s="257" t="s">
        <v>92</v>
      </c>
      <c r="AY228" s="16" t="s">
        <v>164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6" t="s">
        <v>90</v>
      </c>
      <c r="BK228" s="258">
        <f>ROUND(I228*H228,2)</f>
        <v>0</v>
      </c>
      <c r="BL228" s="16" t="s">
        <v>242</v>
      </c>
      <c r="BM228" s="257" t="s">
        <v>801</v>
      </c>
    </row>
    <row r="229" s="13" customFormat="1">
      <c r="A229" s="13"/>
      <c r="B229" s="259"/>
      <c r="C229" s="260"/>
      <c r="D229" s="261" t="s">
        <v>183</v>
      </c>
      <c r="E229" s="260"/>
      <c r="F229" s="263" t="s">
        <v>802</v>
      </c>
      <c r="G229" s="260"/>
      <c r="H229" s="264">
        <v>0.0050000000000000001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183</v>
      </c>
      <c r="AU229" s="270" t="s">
        <v>92</v>
      </c>
      <c r="AV229" s="13" t="s">
        <v>92</v>
      </c>
      <c r="AW229" s="13" t="s">
        <v>4</v>
      </c>
      <c r="AX229" s="13" t="s">
        <v>90</v>
      </c>
      <c r="AY229" s="270" t="s">
        <v>164</v>
      </c>
    </row>
    <row r="230" s="2" customFormat="1" ht="21.75" customHeight="1">
      <c r="A230" s="38"/>
      <c r="B230" s="39"/>
      <c r="C230" s="246" t="s">
        <v>429</v>
      </c>
      <c r="D230" s="246" t="s">
        <v>166</v>
      </c>
      <c r="E230" s="247" t="s">
        <v>803</v>
      </c>
      <c r="F230" s="248" t="s">
        <v>804</v>
      </c>
      <c r="G230" s="249" t="s">
        <v>181</v>
      </c>
      <c r="H230" s="250">
        <v>36</v>
      </c>
      <c r="I230" s="251"/>
      <c r="J230" s="252">
        <f>ROUND(I230*H230,2)</f>
        <v>0</v>
      </c>
      <c r="K230" s="248" t="s">
        <v>170</v>
      </c>
      <c r="L230" s="44"/>
      <c r="M230" s="253" t="s">
        <v>1</v>
      </c>
      <c r="N230" s="254" t="s">
        <v>48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242</v>
      </c>
      <c r="AT230" s="257" t="s">
        <v>166</v>
      </c>
      <c r="AU230" s="257" t="s">
        <v>92</v>
      </c>
      <c r="AY230" s="16" t="s">
        <v>164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6" t="s">
        <v>90</v>
      </c>
      <c r="BK230" s="258">
        <f>ROUND(I230*H230,2)</f>
        <v>0</v>
      </c>
      <c r="BL230" s="16" t="s">
        <v>242</v>
      </c>
      <c r="BM230" s="257" t="s">
        <v>805</v>
      </c>
    </row>
    <row r="231" s="13" customFormat="1">
      <c r="A231" s="13"/>
      <c r="B231" s="259"/>
      <c r="C231" s="260"/>
      <c r="D231" s="261" t="s">
        <v>183</v>
      </c>
      <c r="E231" s="262" t="s">
        <v>1</v>
      </c>
      <c r="F231" s="263" t="s">
        <v>806</v>
      </c>
      <c r="G231" s="260"/>
      <c r="H231" s="264">
        <v>36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183</v>
      </c>
      <c r="AU231" s="270" t="s">
        <v>92</v>
      </c>
      <c r="AV231" s="13" t="s">
        <v>92</v>
      </c>
      <c r="AW231" s="13" t="s">
        <v>39</v>
      </c>
      <c r="AX231" s="13" t="s">
        <v>90</v>
      </c>
      <c r="AY231" s="270" t="s">
        <v>164</v>
      </c>
    </row>
    <row r="232" s="2" customFormat="1" ht="16.5" customHeight="1">
      <c r="A232" s="38"/>
      <c r="B232" s="39"/>
      <c r="C232" s="274" t="s">
        <v>438</v>
      </c>
      <c r="D232" s="274" t="s">
        <v>191</v>
      </c>
      <c r="E232" s="275" t="s">
        <v>807</v>
      </c>
      <c r="F232" s="276" t="s">
        <v>808</v>
      </c>
      <c r="G232" s="277" t="s">
        <v>194</v>
      </c>
      <c r="H232" s="278">
        <v>0.016</v>
      </c>
      <c r="I232" s="279"/>
      <c r="J232" s="280">
        <f>ROUND(I232*H232,2)</f>
        <v>0</v>
      </c>
      <c r="K232" s="276" t="s">
        <v>170</v>
      </c>
      <c r="L232" s="281"/>
      <c r="M232" s="282" t="s">
        <v>1</v>
      </c>
      <c r="N232" s="283" t="s">
        <v>48</v>
      </c>
      <c r="O232" s="91"/>
      <c r="P232" s="255">
        <f>O232*H232</f>
        <v>0</v>
      </c>
      <c r="Q232" s="255">
        <v>1</v>
      </c>
      <c r="R232" s="255">
        <f>Q232*H232</f>
        <v>0.016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315</v>
      </c>
      <c r="AT232" s="257" t="s">
        <v>191</v>
      </c>
      <c r="AU232" s="257" t="s">
        <v>92</v>
      </c>
      <c r="AY232" s="16" t="s">
        <v>164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6" t="s">
        <v>90</v>
      </c>
      <c r="BK232" s="258">
        <f>ROUND(I232*H232,2)</f>
        <v>0</v>
      </c>
      <c r="BL232" s="16" t="s">
        <v>242</v>
      </c>
      <c r="BM232" s="257" t="s">
        <v>809</v>
      </c>
    </row>
    <row r="233" s="13" customFormat="1">
      <c r="A233" s="13"/>
      <c r="B233" s="259"/>
      <c r="C233" s="260"/>
      <c r="D233" s="261" t="s">
        <v>183</v>
      </c>
      <c r="E233" s="260"/>
      <c r="F233" s="263" t="s">
        <v>810</v>
      </c>
      <c r="G233" s="260"/>
      <c r="H233" s="264">
        <v>0.016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183</v>
      </c>
      <c r="AU233" s="270" t="s">
        <v>92</v>
      </c>
      <c r="AV233" s="13" t="s">
        <v>92</v>
      </c>
      <c r="AW233" s="13" t="s">
        <v>4</v>
      </c>
      <c r="AX233" s="13" t="s">
        <v>90</v>
      </c>
      <c r="AY233" s="270" t="s">
        <v>164</v>
      </c>
    </row>
    <row r="234" s="2" customFormat="1" ht="21.75" customHeight="1">
      <c r="A234" s="38"/>
      <c r="B234" s="39"/>
      <c r="C234" s="246" t="s">
        <v>445</v>
      </c>
      <c r="D234" s="246" t="s">
        <v>166</v>
      </c>
      <c r="E234" s="247" t="s">
        <v>811</v>
      </c>
      <c r="F234" s="248" t="s">
        <v>812</v>
      </c>
      <c r="G234" s="249" t="s">
        <v>181</v>
      </c>
      <c r="H234" s="250">
        <v>78</v>
      </c>
      <c r="I234" s="251"/>
      <c r="J234" s="252">
        <f>ROUND(I234*H234,2)</f>
        <v>0</v>
      </c>
      <c r="K234" s="248" t="s">
        <v>170</v>
      </c>
      <c r="L234" s="44"/>
      <c r="M234" s="253" t="s">
        <v>1</v>
      </c>
      <c r="N234" s="254" t="s">
        <v>48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242</v>
      </c>
      <c r="AT234" s="257" t="s">
        <v>166</v>
      </c>
      <c r="AU234" s="257" t="s">
        <v>92</v>
      </c>
      <c r="AY234" s="16" t="s">
        <v>164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6" t="s">
        <v>90</v>
      </c>
      <c r="BK234" s="258">
        <f>ROUND(I234*H234,2)</f>
        <v>0</v>
      </c>
      <c r="BL234" s="16" t="s">
        <v>242</v>
      </c>
      <c r="BM234" s="257" t="s">
        <v>813</v>
      </c>
    </row>
    <row r="235" s="2" customFormat="1" ht="21.75" customHeight="1">
      <c r="A235" s="38"/>
      <c r="B235" s="39"/>
      <c r="C235" s="274" t="s">
        <v>450</v>
      </c>
      <c r="D235" s="274" t="s">
        <v>191</v>
      </c>
      <c r="E235" s="275" t="s">
        <v>814</v>
      </c>
      <c r="F235" s="276" t="s">
        <v>815</v>
      </c>
      <c r="G235" s="277" t="s">
        <v>181</v>
      </c>
      <c r="H235" s="278">
        <v>89.700000000000003</v>
      </c>
      <c r="I235" s="279"/>
      <c r="J235" s="280">
        <f>ROUND(I235*H235,2)</f>
        <v>0</v>
      </c>
      <c r="K235" s="276" t="s">
        <v>1</v>
      </c>
      <c r="L235" s="281"/>
      <c r="M235" s="282" t="s">
        <v>1</v>
      </c>
      <c r="N235" s="283" t="s">
        <v>48</v>
      </c>
      <c r="O235" s="91"/>
      <c r="P235" s="255">
        <f>O235*H235</f>
        <v>0</v>
      </c>
      <c r="Q235" s="255">
        <v>0.0050000000000000001</v>
      </c>
      <c r="R235" s="255">
        <f>Q235*H235</f>
        <v>0.44850000000000001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315</v>
      </c>
      <c r="AT235" s="257" t="s">
        <v>191</v>
      </c>
      <c r="AU235" s="257" t="s">
        <v>92</v>
      </c>
      <c r="AY235" s="16" t="s">
        <v>164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6" t="s">
        <v>90</v>
      </c>
      <c r="BK235" s="258">
        <f>ROUND(I235*H235,2)</f>
        <v>0</v>
      </c>
      <c r="BL235" s="16" t="s">
        <v>242</v>
      </c>
      <c r="BM235" s="257" t="s">
        <v>816</v>
      </c>
    </row>
    <row r="236" s="2" customFormat="1" ht="21.75" customHeight="1">
      <c r="A236" s="38"/>
      <c r="B236" s="39"/>
      <c r="C236" s="246" t="s">
        <v>457</v>
      </c>
      <c r="D236" s="246" t="s">
        <v>166</v>
      </c>
      <c r="E236" s="247" t="s">
        <v>817</v>
      </c>
      <c r="F236" s="248" t="s">
        <v>818</v>
      </c>
      <c r="G236" s="249" t="s">
        <v>374</v>
      </c>
      <c r="H236" s="250">
        <v>15</v>
      </c>
      <c r="I236" s="251"/>
      <c r="J236" s="252">
        <f>ROUND(I236*H236,2)</f>
        <v>0</v>
      </c>
      <c r="K236" s="248" t="s">
        <v>170</v>
      </c>
      <c r="L236" s="44"/>
      <c r="M236" s="253" t="s">
        <v>1</v>
      </c>
      <c r="N236" s="254" t="s">
        <v>48</v>
      </c>
      <c r="O236" s="91"/>
      <c r="P236" s="255">
        <f>O236*H236</f>
        <v>0</v>
      </c>
      <c r="Q236" s="255">
        <v>0.00011</v>
      </c>
      <c r="R236" s="255">
        <f>Q236*H236</f>
        <v>0.00165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242</v>
      </c>
      <c r="AT236" s="257" t="s">
        <v>166</v>
      </c>
      <c r="AU236" s="257" t="s">
        <v>92</v>
      </c>
      <c r="AY236" s="16" t="s">
        <v>164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6" t="s">
        <v>90</v>
      </c>
      <c r="BK236" s="258">
        <f>ROUND(I236*H236,2)</f>
        <v>0</v>
      </c>
      <c r="BL236" s="16" t="s">
        <v>242</v>
      </c>
      <c r="BM236" s="257" t="s">
        <v>819</v>
      </c>
    </row>
    <row r="237" s="13" customFormat="1">
      <c r="A237" s="13"/>
      <c r="B237" s="259"/>
      <c r="C237" s="260"/>
      <c r="D237" s="261" t="s">
        <v>183</v>
      </c>
      <c r="E237" s="262" t="s">
        <v>1</v>
      </c>
      <c r="F237" s="263" t="s">
        <v>727</v>
      </c>
      <c r="G237" s="260"/>
      <c r="H237" s="264">
        <v>15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183</v>
      </c>
      <c r="AU237" s="270" t="s">
        <v>92</v>
      </c>
      <c r="AV237" s="13" t="s">
        <v>92</v>
      </c>
      <c r="AW237" s="13" t="s">
        <v>39</v>
      </c>
      <c r="AX237" s="13" t="s">
        <v>90</v>
      </c>
      <c r="AY237" s="270" t="s">
        <v>164</v>
      </c>
    </row>
    <row r="238" s="2" customFormat="1" ht="16.5" customHeight="1">
      <c r="A238" s="38"/>
      <c r="B238" s="39"/>
      <c r="C238" s="274" t="s">
        <v>467</v>
      </c>
      <c r="D238" s="274" t="s">
        <v>191</v>
      </c>
      <c r="E238" s="275" t="s">
        <v>820</v>
      </c>
      <c r="F238" s="276" t="s">
        <v>821</v>
      </c>
      <c r="G238" s="277" t="s">
        <v>374</v>
      </c>
      <c r="H238" s="278">
        <v>15</v>
      </c>
      <c r="I238" s="279"/>
      <c r="J238" s="280">
        <f>ROUND(I238*H238,2)</f>
        <v>0</v>
      </c>
      <c r="K238" s="276" t="s">
        <v>1</v>
      </c>
      <c r="L238" s="281"/>
      <c r="M238" s="282" t="s">
        <v>1</v>
      </c>
      <c r="N238" s="283" t="s">
        <v>48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315</v>
      </c>
      <c r="AT238" s="257" t="s">
        <v>191</v>
      </c>
      <c r="AU238" s="257" t="s">
        <v>92</v>
      </c>
      <c r="AY238" s="16" t="s">
        <v>164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6" t="s">
        <v>90</v>
      </c>
      <c r="BK238" s="258">
        <f>ROUND(I238*H238,2)</f>
        <v>0</v>
      </c>
      <c r="BL238" s="16" t="s">
        <v>242</v>
      </c>
      <c r="BM238" s="257" t="s">
        <v>822</v>
      </c>
    </row>
    <row r="239" s="2" customFormat="1" ht="21.75" customHeight="1">
      <c r="A239" s="38"/>
      <c r="B239" s="39"/>
      <c r="C239" s="274" t="s">
        <v>476</v>
      </c>
      <c r="D239" s="274" t="s">
        <v>191</v>
      </c>
      <c r="E239" s="275" t="s">
        <v>823</v>
      </c>
      <c r="F239" s="276" t="s">
        <v>824</v>
      </c>
      <c r="G239" s="277" t="s">
        <v>175</v>
      </c>
      <c r="H239" s="278">
        <v>45</v>
      </c>
      <c r="I239" s="279"/>
      <c r="J239" s="280">
        <f>ROUND(I239*H239,2)</f>
        <v>0</v>
      </c>
      <c r="K239" s="276" t="s">
        <v>1</v>
      </c>
      <c r="L239" s="281"/>
      <c r="M239" s="282" t="s">
        <v>1</v>
      </c>
      <c r="N239" s="283" t="s">
        <v>48</v>
      </c>
      <c r="O239" s="91"/>
      <c r="P239" s="255">
        <f>O239*H239</f>
        <v>0</v>
      </c>
      <c r="Q239" s="255">
        <v>0</v>
      </c>
      <c r="R239" s="255">
        <f>Q239*H239</f>
        <v>0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315</v>
      </c>
      <c r="AT239" s="257" t="s">
        <v>191</v>
      </c>
      <c r="AU239" s="257" t="s">
        <v>92</v>
      </c>
      <c r="AY239" s="16" t="s">
        <v>164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6" t="s">
        <v>90</v>
      </c>
      <c r="BK239" s="258">
        <f>ROUND(I239*H239,2)</f>
        <v>0</v>
      </c>
      <c r="BL239" s="16" t="s">
        <v>242</v>
      </c>
      <c r="BM239" s="257" t="s">
        <v>825</v>
      </c>
    </row>
    <row r="240" s="2" customFormat="1">
      <c r="A240" s="38"/>
      <c r="B240" s="39"/>
      <c r="C240" s="40"/>
      <c r="D240" s="261" t="s">
        <v>188</v>
      </c>
      <c r="E240" s="40"/>
      <c r="F240" s="271" t="s">
        <v>826</v>
      </c>
      <c r="G240" s="40"/>
      <c r="H240" s="40"/>
      <c r="I240" s="154"/>
      <c r="J240" s="40"/>
      <c r="K240" s="40"/>
      <c r="L240" s="44"/>
      <c r="M240" s="272"/>
      <c r="N240" s="27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6" t="s">
        <v>188</v>
      </c>
      <c r="AU240" s="16" t="s">
        <v>92</v>
      </c>
    </row>
    <row r="241" s="13" customFormat="1">
      <c r="A241" s="13"/>
      <c r="B241" s="259"/>
      <c r="C241" s="260"/>
      <c r="D241" s="261" t="s">
        <v>183</v>
      </c>
      <c r="E241" s="262" t="s">
        <v>1</v>
      </c>
      <c r="F241" s="263" t="s">
        <v>827</v>
      </c>
      <c r="G241" s="260"/>
      <c r="H241" s="264">
        <v>45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183</v>
      </c>
      <c r="AU241" s="270" t="s">
        <v>92</v>
      </c>
      <c r="AV241" s="13" t="s">
        <v>92</v>
      </c>
      <c r="AW241" s="13" t="s">
        <v>39</v>
      </c>
      <c r="AX241" s="13" t="s">
        <v>90</v>
      </c>
      <c r="AY241" s="270" t="s">
        <v>164</v>
      </c>
    </row>
    <row r="242" s="2" customFormat="1" ht="21.75" customHeight="1">
      <c r="A242" s="38"/>
      <c r="B242" s="39"/>
      <c r="C242" s="246" t="s">
        <v>482</v>
      </c>
      <c r="D242" s="246" t="s">
        <v>166</v>
      </c>
      <c r="E242" s="247" t="s">
        <v>828</v>
      </c>
      <c r="F242" s="248" t="s">
        <v>829</v>
      </c>
      <c r="G242" s="249" t="s">
        <v>181</v>
      </c>
      <c r="H242" s="250">
        <v>78</v>
      </c>
      <c r="I242" s="251"/>
      <c r="J242" s="252">
        <f>ROUND(I242*H242,2)</f>
        <v>0</v>
      </c>
      <c r="K242" s="248" t="s">
        <v>170</v>
      </c>
      <c r="L242" s="44"/>
      <c r="M242" s="253" t="s">
        <v>1</v>
      </c>
      <c r="N242" s="254" t="s">
        <v>48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242</v>
      </c>
      <c r="AT242" s="257" t="s">
        <v>166</v>
      </c>
      <c r="AU242" s="257" t="s">
        <v>92</v>
      </c>
      <c r="AY242" s="16" t="s">
        <v>164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6" t="s">
        <v>90</v>
      </c>
      <c r="BK242" s="258">
        <f>ROUND(I242*H242,2)</f>
        <v>0</v>
      </c>
      <c r="BL242" s="16" t="s">
        <v>242</v>
      </c>
      <c r="BM242" s="257" t="s">
        <v>830</v>
      </c>
    </row>
    <row r="243" s="2" customFormat="1" ht="21.75" customHeight="1">
      <c r="A243" s="38"/>
      <c r="B243" s="39"/>
      <c r="C243" s="274" t="s">
        <v>831</v>
      </c>
      <c r="D243" s="274" t="s">
        <v>191</v>
      </c>
      <c r="E243" s="275" t="s">
        <v>832</v>
      </c>
      <c r="F243" s="276" t="s">
        <v>833</v>
      </c>
      <c r="G243" s="277" t="s">
        <v>181</v>
      </c>
      <c r="H243" s="278">
        <v>81.900000000000006</v>
      </c>
      <c r="I243" s="279"/>
      <c r="J243" s="280">
        <f>ROUND(I243*H243,2)</f>
        <v>0</v>
      </c>
      <c r="K243" s="276" t="s">
        <v>170</v>
      </c>
      <c r="L243" s="281"/>
      <c r="M243" s="282" t="s">
        <v>1</v>
      </c>
      <c r="N243" s="283" t="s">
        <v>48</v>
      </c>
      <c r="O243" s="91"/>
      <c r="P243" s="255">
        <f>O243*H243</f>
        <v>0</v>
      </c>
      <c r="Q243" s="255">
        <v>0.00080000000000000004</v>
      </c>
      <c r="R243" s="255">
        <f>Q243*H243</f>
        <v>0.065520000000000009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315</v>
      </c>
      <c r="AT243" s="257" t="s">
        <v>191</v>
      </c>
      <c r="AU243" s="257" t="s">
        <v>92</v>
      </c>
      <c r="AY243" s="16" t="s">
        <v>164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6" t="s">
        <v>90</v>
      </c>
      <c r="BK243" s="258">
        <f>ROUND(I243*H243,2)</f>
        <v>0</v>
      </c>
      <c r="BL243" s="16" t="s">
        <v>242</v>
      </c>
      <c r="BM243" s="257" t="s">
        <v>834</v>
      </c>
    </row>
    <row r="244" s="2" customFormat="1" ht="21.75" customHeight="1">
      <c r="A244" s="38"/>
      <c r="B244" s="39"/>
      <c r="C244" s="246" t="s">
        <v>835</v>
      </c>
      <c r="D244" s="246" t="s">
        <v>166</v>
      </c>
      <c r="E244" s="247" t="s">
        <v>836</v>
      </c>
      <c r="F244" s="248" t="s">
        <v>837</v>
      </c>
      <c r="G244" s="249" t="s">
        <v>838</v>
      </c>
      <c r="H244" s="303"/>
      <c r="I244" s="251"/>
      <c r="J244" s="252">
        <f>ROUND(I244*H244,2)</f>
        <v>0</v>
      </c>
      <c r="K244" s="248" t="s">
        <v>170</v>
      </c>
      <c r="L244" s="44"/>
      <c r="M244" s="253" t="s">
        <v>1</v>
      </c>
      <c r="N244" s="254" t="s">
        <v>48</v>
      </c>
      <c r="O244" s="91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242</v>
      </c>
      <c r="AT244" s="257" t="s">
        <v>166</v>
      </c>
      <c r="AU244" s="257" t="s">
        <v>92</v>
      </c>
      <c r="AY244" s="16" t="s">
        <v>164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6" t="s">
        <v>90</v>
      </c>
      <c r="BK244" s="258">
        <f>ROUND(I244*H244,2)</f>
        <v>0</v>
      </c>
      <c r="BL244" s="16" t="s">
        <v>242</v>
      </c>
      <c r="BM244" s="257" t="s">
        <v>839</v>
      </c>
    </row>
    <row r="245" s="12" customFormat="1" ht="22.8" customHeight="1">
      <c r="A245" s="12"/>
      <c r="B245" s="230"/>
      <c r="C245" s="231"/>
      <c r="D245" s="232" t="s">
        <v>82</v>
      </c>
      <c r="E245" s="244" t="s">
        <v>455</v>
      </c>
      <c r="F245" s="244" t="s">
        <v>456</v>
      </c>
      <c r="G245" s="231"/>
      <c r="H245" s="231"/>
      <c r="I245" s="234"/>
      <c r="J245" s="245">
        <f>BK245</f>
        <v>0</v>
      </c>
      <c r="K245" s="231"/>
      <c r="L245" s="236"/>
      <c r="M245" s="237"/>
      <c r="N245" s="238"/>
      <c r="O245" s="238"/>
      <c r="P245" s="239">
        <f>SUM(P246:P248)</f>
        <v>0</v>
      </c>
      <c r="Q245" s="238"/>
      <c r="R245" s="239">
        <f>SUM(R246:R248)</f>
        <v>0.011760585279999999</v>
      </c>
      <c r="S245" s="238"/>
      <c r="T245" s="240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1" t="s">
        <v>92</v>
      </c>
      <c r="AT245" s="242" t="s">
        <v>82</v>
      </c>
      <c r="AU245" s="242" t="s">
        <v>90</v>
      </c>
      <c r="AY245" s="241" t="s">
        <v>164</v>
      </c>
      <c r="BK245" s="243">
        <f>SUM(BK246:BK248)</f>
        <v>0</v>
      </c>
    </row>
    <row r="246" s="2" customFormat="1" ht="21.75" customHeight="1">
      <c r="A246" s="38"/>
      <c r="B246" s="39"/>
      <c r="C246" s="246" t="s">
        <v>471</v>
      </c>
      <c r="D246" s="246" t="s">
        <v>166</v>
      </c>
      <c r="E246" s="247" t="s">
        <v>840</v>
      </c>
      <c r="F246" s="248" t="s">
        <v>841</v>
      </c>
      <c r="G246" s="249" t="s">
        <v>181</v>
      </c>
      <c r="H246" s="250">
        <v>6.0839999999999996</v>
      </c>
      <c r="I246" s="251"/>
      <c r="J246" s="252">
        <f>ROUND(I246*H246,2)</f>
        <v>0</v>
      </c>
      <c r="K246" s="248" t="s">
        <v>170</v>
      </c>
      <c r="L246" s="44"/>
      <c r="M246" s="253" t="s">
        <v>1</v>
      </c>
      <c r="N246" s="254" t="s">
        <v>48</v>
      </c>
      <c r="O246" s="91"/>
      <c r="P246" s="255">
        <f>O246*H246</f>
        <v>0</v>
      </c>
      <c r="Q246" s="255">
        <v>0.00085791999999999997</v>
      </c>
      <c r="R246" s="255">
        <f>Q246*H246</f>
        <v>0.0052195852799999994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242</v>
      </c>
      <c r="AT246" s="257" t="s">
        <v>166</v>
      </c>
      <c r="AU246" s="257" t="s">
        <v>92</v>
      </c>
      <c r="AY246" s="16" t="s">
        <v>164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6" t="s">
        <v>90</v>
      </c>
      <c r="BK246" s="258">
        <f>ROUND(I246*H246,2)</f>
        <v>0</v>
      </c>
      <c r="BL246" s="16" t="s">
        <v>242</v>
      </c>
      <c r="BM246" s="257" t="s">
        <v>842</v>
      </c>
    </row>
    <row r="247" s="13" customFormat="1">
      <c r="A247" s="13"/>
      <c r="B247" s="259"/>
      <c r="C247" s="260"/>
      <c r="D247" s="261" t="s">
        <v>183</v>
      </c>
      <c r="E247" s="262" t="s">
        <v>1</v>
      </c>
      <c r="F247" s="263" t="s">
        <v>843</v>
      </c>
      <c r="G247" s="260"/>
      <c r="H247" s="264">
        <v>6.0839999999999996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183</v>
      </c>
      <c r="AU247" s="270" t="s">
        <v>92</v>
      </c>
      <c r="AV247" s="13" t="s">
        <v>92</v>
      </c>
      <c r="AW247" s="13" t="s">
        <v>39</v>
      </c>
      <c r="AX247" s="13" t="s">
        <v>90</v>
      </c>
      <c r="AY247" s="270" t="s">
        <v>164</v>
      </c>
    </row>
    <row r="248" s="2" customFormat="1" ht="16.5" customHeight="1">
      <c r="A248" s="38"/>
      <c r="B248" s="39"/>
      <c r="C248" s="274" t="s">
        <v>844</v>
      </c>
      <c r="D248" s="274" t="s">
        <v>191</v>
      </c>
      <c r="E248" s="275" t="s">
        <v>719</v>
      </c>
      <c r="F248" s="276" t="s">
        <v>720</v>
      </c>
      <c r="G248" s="277" t="s">
        <v>245</v>
      </c>
      <c r="H248" s="278">
        <v>6.5410000000000004</v>
      </c>
      <c r="I248" s="279"/>
      <c r="J248" s="280">
        <f>ROUND(I248*H248,2)</f>
        <v>0</v>
      </c>
      <c r="K248" s="276" t="s">
        <v>170</v>
      </c>
      <c r="L248" s="281"/>
      <c r="M248" s="282" t="s">
        <v>1</v>
      </c>
      <c r="N248" s="283" t="s">
        <v>48</v>
      </c>
      <c r="O248" s="91"/>
      <c r="P248" s="255">
        <f>O248*H248</f>
        <v>0</v>
      </c>
      <c r="Q248" s="255">
        <v>0.001</v>
      </c>
      <c r="R248" s="255">
        <f>Q248*H248</f>
        <v>0.0065410000000000008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315</v>
      </c>
      <c r="AT248" s="257" t="s">
        <v>191</v>
      </c>
      <c r="AU248" s="257" t="s">
        <v>92</v>
      </c>
      <c r="AY248" s="16" t="s">
        <v>164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6" t="s">
        <v>90</v>
      </c>
      <c r="BK248" s="258">
        <f>ROUND(I248*H248,2)</f>
        <v>0</v>
      </c>
      <c r="BL248" s="16" t="s">
        <v>242</v>
      </c>
      <c r="BM248" s="257" t="s">
        <v>845</v>
      </c>
    </row>
    <row r="249" s="12" customFormat="1" ht="25.92" customHeight="1">
      <c r="A249" s="12"/>
      <c r="B249" s="230"/>
      <c r="C249" s="231"/>
      <c r="D249" s="232" t="s">
        <v>82</v>
      </c>
      <c r="E249" s="233" t="s">
        <v>480</v>
      </c>
      <c r="F249" s="233" t="s">
        <v>481</v>
      </c>
      <c r="G249" s="231"/>
      <c r="H249" s="231"/>
      <c r="I249" s="234"/>
      <c r="J249" s="235">
        <f>BK249</f>
        <v>0</v>
      </c>
      <c r="K249" s="231"/>
      <c r="L249" s="236"/>
      <c r="M249" s="237"/>
      <c r="N249" s="238"/>
      <c r="O249" s="238"/>
      <c r="P249" s="239">
        <f>SUM(P250:P251)</f>
        <v>0</v>
      </c>
      <c r="Q249" s="238"/>
      <c r="R249" s="239">
        <f>SUM(R250:R251)</f>
        <v>0</v>
      </c>
      <c r="S249" s="238"/>
      <c r="T249" s="240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1" t="s">
        <v>171</v>
      </c>
      <c r="AT249" s="242" t="s">
        <v>82</v>
      </c>
      <c r="AU249" s="242" t="s">
        <v>83</v>
      </c>
      <c r="AY249" s="241" t="s">
        <v>164</v>
      </c>
      <c r="BK249" s="243">
        <f>SUM(BK250:BK251)</f>
        <v>0</v>
      </c>
    </row>
    <row r="250" s="2" customFormat="1" ht="16.5" customHeight="1">
      <c r="A250" s="38"/>
      <c r="B250" s="39"/>
      <c r="C250" s="246" t="s">
        <v>846</v>
      </c>
      <c r="D250" s="246" t="s">
        <v>166</v>
      </c>
      <c r="E250" s="247" t="s">
        <v>483</v>
      </c>
      <c r="F250" s="248" t="s">
        <v>484</v>
      </c>
      <c r="G250" s="249" t="s">
        <v>485</v>
      </c>
      <c r="H250" s="250">
        <v>40</v>
      </c>
      <c r="I250" s="251"/>
      <c r="J250" s="252">
        <f>ROUND(I250*H250,2)</f>
        <v>0</v>
      </c>
      <c r="K250" s="248" t="s">
        <v>486</v>
      </c>
      <c r="L250" s="44"/>
      <c r="M250" s="253" t="s">
        <v>1</v>
      </c>
      <c r="N250" s="254" t="s">
        <v>48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487</v>
      </c>
      <c r="AT250" s="257" t="s">
        <v>166</v>
      </c>
      <c r="AU250" s="257" t="s">
        <v>90</v>
      </c>
      <c r="AY250" s="16" t="s">
        <v>164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6" t="s">
        <v>90</v>
      </c>
      <c r="BK250" s="258">
        <f>ROUND(I250*H250,2)</f>
        <v>0</v>
      </c>
      <c r="BL250" s="16" t="s">
        <v>487</v>
      </c>
      <c r="BM250" s="257" t="s">
        <v>847</v>
      </c>
    </row>
    <row r="251" s="2" customFormat="1">
      <c r="A251" s="38"/>
      <c r="B251" s="39"/>
      <c r="C251" s="40"/>
      <c r="D251" s="261" t="s">
        <v>188</v>
      </c>
      <c r="E251" s="40"/>
      <c r="F251" s="271" t="s">
        <v>489</v>
      </c>
      <c r="G251" s="40"/>
      <c r="H251" s="40"/>
      <c r="I251" s="154"/>
      <c r="J251" s="40"/>
      <c r="K251" s="40"/>
      <c r="L251" s="44"/>
      <c r="M251" s="295"/>
      <c r="N251" s="296"/>
      <c r="O251" s="297"/>
      <c r="P251" s="297"/>
      <c r="Q251" s="297"/>
      <c r="R251" s="297"/>
      <c r="S251" s="297"/>
      <c r="T251" s="29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6" t="s">
        <v>188</v>
      </c>
      <c r="AU251" s="16" t="s">
        <v>90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195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CZApgpfjDGTnkYFInJXwFaLbzq1lIZ/qTdbtbW7AaXEx4pq3Y2OLPtFKBo69ZUTE96D/TXPbE1xsI0wTigGG7A==" hashValue="ala3y7kDjeYraiDFg9PyDKc2N79Zf/Q0M4W7YlZDErlSLslJWCJitKNX+UPvtrKDW6NX7JlNXEtqxqI3PiUUpw==" algorithmName="SHA-512" password="CC35"/>
  <autoFilter ref="C131:K251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848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612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613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614</v>
      </c>
      <c r="F23" s="38"/>
      <c r="G23" s="38"/>
      <c r="H23" s="38"/>
      <c r="I23" s="156" t="s">
        <v>33</v>
      </c>
      <c r="J23" s="141" t="s">
        <v>615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ROUND((SUM(BE123:BE156)),  2)</f>
        <v>0</v>
      </c>
      <c r="G35" s="38"/>
      <c r="H35" s="38"/>
      <c r="I35" s="174">
        <v>0.20999999999999999</v>
      </c>
      <c r="J35" s="173">
        <f>ROUND(((SUM(BE123:BE156))*I35),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ROUND((SUM(BF123:BF156)),  2)</f>
        <v>0</v>
      </c>
      <c r="G36" s="38"/>
      <c r="H36" s="38"/>
      <c r="I36" s="174">
        <v>0.14999999999999999</v>
      </c>
      <c r="J36" s="173">
        <f>ROUND(((SUM(BF123:BF156))*I36),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ROUND((SUM(BG123:BG156)),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ROUND((SUM(BH123:BH156)),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ROUND((SUM(BI123:BI156)),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610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 xml:space="preserve">18-003b-2/02 - Oprava mostu -  km 5,141 _ Železniční svršek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Spojovací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J123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133</v>
      </c>
      <c r="E98" s="208"/>
      <c r="F98" s="208"/>
      <c r="G98" s="208"/>
      <c r="H98" s="208"/>
      <c r="I98" s="209"/>
      <c r="J98" s="210">
        <f>J124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136</v>
      </c>
      <c r="E99" s="214"/>
      <c r="F99" s="214"/>
      <c r="G99" s="214"/>
      <c r="H99" s="214"/>
      <c r="I99" s="215"/>
      <c r="J99" s="216">
        <f>J125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139</v>
      </c>
      <c r="E100" s="214"/>
      <c r="F100" s="214"/>
      <c r="G100" s="214"/>
      <c r="H100" s="214"/>
      <c r="I100" s="215"/>
      <c r="J100" s="216">
        <f>J148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140</v>
      </c>
      <c r="E101" s="214"/>
      <c r="F101" s="214"/>
      <c r="G101" s="214"/>
      <c r="H101" s="214"/>
      <c r="I101" s="215"/>
      <c r="J101" s="216">
        <f>J155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5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8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2" t="s">
        <v>149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9" t="str">
        <f>E7</f>
        <v>Oprava mostů v úseku Praha Bubny - Praha Dejvice - Praha Veleslavín</v>
      </c>
      <c r="F111" s="31"/>
      <c r="G111" s="31"/>
      <c r="H111" s="31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0"/>
      <c r="C112" s="31" t="s">
        <v>120</v>
      </c>
      <c r="D112" s="21"/>
      <c r="E112" s="21"/>
      <c r="F112" s="21"/>
      <c r="G112" s="21"/>
      <c r="H112" s="21"/>
      <c r="I112" s="146"/>
      <c r="J112" s="21"/>
      <c r="K112" s="21"/>
      <c r="L112" s="19"/>
    </row>
    <row r="113" s="2" customFormat="1" ht="23.25" customHeight="1">
      <c r="A113" s="38"/>
      <c r="B113" s="39"/>
      <c r="C113" s="40"/>
      <c r="D113" s="40"/>
      <c r="E113" s="199" t="s">
        <v>610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122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 xml:space="preserve">18-003b-2/02 - Oprava mostu -  km 5,141 _ Železniční svršek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21</v>
      </c>
      <c r="D117" s="40"/>
      <c r="E117" s="40"/>
      <c r="F117" s="26" t="str">
        <f>F14</f>
        <v>ul. Spojovací</v>
      </c>
      <c r="G117" s="40"/>
      <c r="H117" s="40"/>
      <c r="I117" s="156" t="s">
        <v>23</v>
      </c>
      <c r="J117" s="79" t="str">
        <f>IF(J14="","",J14)</f>
        <v>6. 1. 2020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54.45" customHeight="1">
      <c r="A119" s="38"/>
      <c r="B119" s="39"/>
      <c r="C119" s="31" t="s">
        <v>29</v>
      </c>
      <c r="D119" s="40"/>
      <c r="E119" s="40"/>
      <c r="F119" s="26" t="str">
        <f>E17</f>
        <v>Správa železnic, státní organizace</v>
      </c>
      <c r="G119" s="40"/>
      <c r="H119" s="40"/>
      <c r="I119" s="156" t="s">
        <v>37</v>
      </c>
      <c r="J119" s="36" t="str">
        <f>E23</f>
        <v>Ing. Ivan Šír, projektování dopravních staveb a.s.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35</v>
      </c>
      <c r="D120" s="40"/>
      <c r="E120" s="40"/>
      <c r="F120" s="26" t="str">
        <f>IF(E20="","",E20)</f>
        <v>Vyplň údaj</v>
      </c>
      <c r="G120" s="40"/>
      <c r="H120" s="40"/>
      <c r="I120" s="156" t="s">
        <v>40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8"/>
      <c r="B122" s="219"/>
      <c r="C122" s="220" t="s">
        <v>150</v>
      </c>
      <c r="D122" s="221" t="s">
        <v>68</v>
      </c>
      <c r="E122" s="221" t="s">
        <v>64</v>
      </c>
      <c r="F122" s="221" t="s">
        <v>65</v>
      </c>
      <c r="G122" s="221" t="s">
        <v>151</v>
      </c>
      <c r="H122" s="221" t="s">
        <v>152</v>
      </c>
      <c r="I122" s="222" t="s">
        <v>153</v>
      </c>
      <c r="J122" s="221" t="s">
        <v>130</v>
      </c>
      <c r="K122" s="223" t="s">
        <v>154</v>
      </c>
      <c r="L122" s="224"/>
      <c r="M122" s="100" t="s">
        <v>1</v>
      </c>
      <c r="N122" s="101" t="s">
        <v>47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154"/>
      <c r="J123" s="225">
        <f>BK123</f>
        <v>0</v>
      </c>
      <c r="K123" s="40"/>
      <c r="L123" s="44"/>
      <c r="M123" s="103"/>
      <c r="N123" s="226"/>
      <c r="O123" s="104"/>
      <c r="P123" s="227">
        <f>P124</f>
        <v>0</v>
      </c>
      <c r="Q123" s="104"/>
      <c r="R123" s="227">
        <f>R124</f>
        <v>61.720069207000002</v>
      </c>
      <c r="S123" s="104"/>
      <c r="T123" s="228">
        <f>T124</f>
        <v>55.004960000000004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82</v>
      </c>
      <c r="AU123" s="16" t="s">
        <v>132</v>
      </c>
      <c r="BK123" s="229">
        <f>BK124</f>
        <v>0</v>
      </c>
    </row>
    <row r="124" s="12" customFormat="1" ht="25.92" customHeight="1">
      <c r="A124" s="12"/>
      <c r="B124" s="230"/>
      <c r="C124" s="231"/>
      <c r="D124" s="232" t="s">
        <v>82</v>
      </c>
      <c r="E124" s="233" t="s">
        <v>162</v>
      </c>
      <c r="F124" s="233" t="s">
        <v>163</v>
      </c>
      <c r="G124" s="231"/>
      <c r="H124" s="231"/>
      <c r="I124" s="234"/>
      <c r="J124" s="235">
        <f>BK124</f>
        <v>0</v>
      </c>
      <c r="K124" s="231"/>
      <c r="L124" s="236"/>
      <c r="M124" s="237"/>
      <c r="N124" s="238"/>
      <c r="O124" s="238"/>
      <c r="P124" s="239">
        <f>P125+P148+P155</f>
        <v>0</v>
      </c>
      <c r="Q124" s="238"/>
      <c r="R124" s="239">
        <f>R125+R148+R155</f>
        <v>61.720069207000002</v>
      </c>
      <c r="S124" s="238"/>
      <c r="T124" s="240">
        <f>T125+T148+T155</f>
        <v>55.004960000000004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1" t="s">
        <v>90</v>
      </c>
      <c r="AT124" s="242" t="s">
        <v>82</v>
      </c>
      <c r="AU124" s="242" t="s">
        <v>83</v>
      </c>
      <c r="AY124" s="241" t="s">
        <v>164</v>
      </c>
      <c r="BK124" s="243">
        <f>BK125+BK148+BK155</f>
        <v>0</v>
      </c>
    </row>
    <row r="125" s="12" customFormat="1" ht="22.8" customHeight="1">
      <c r="A125" s="12"/>
      <c r="B125" s="230"/>
      <c r="C125" s="231"/>
      <c r="D125" s="232" t="s">
        <v>82</v>
      </c>
      <c r="E125" s="244" t="s">
        <v>190</v>
      </c>
      <c r="F125" s="244" t="s">
        <v>291</v>
      </c>
      <c r="G125" s="231"/>
      <c r="H125" s="231"/>
      <c r="I125" s="234"/>
      <c r="J125" s="245">
        <f>BK125</f>
        <v>0</v>
      </c>
      <c r="K125" s="231"/>
      <c r="L125" s="236"/>
      <c r="M125" s="237"/>
      <c r="N125" s="238"/>
      <c r="O125" s="238"/>
      <c r="P125" s="239">
        <f>SUM(P126:P147)</f>
        <v>0</v>
      </c>
      <c r="Q125" s="238"/>
      <c r="R125" s="239">
        <f>SUM(R126:R147)</f>
        <v>61.720069207000002</v>
      </c>
      <c r="S125" s="238"/>
      <c r="T125" s="240">
        <f>SUM(T126:T147)</f>
        <v>55.004960000000004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1" t="s">
        <v>90</v>
      </c>
      <c r="AT125" s="242" t="s">
        <v>82</v>
      </c>
      <c r="AU125" s="242" t="s">
        <v>90</v>
      </c>
      <c r="AY125" s="241" t="s">
        <v>164</v>
      </c>
      <c r="BK125" s="243">
        <f>SUM(BK126:BK147)</f>
        <v>0</v>
      </c>
    </row>
    <row r="126" s="2" customFormat="1" ht="16.5" customHeight="1">
      <c r="A126" s="38"/>
      <c r="B126" s="39"/>
      <c r="C126" s="246" t="s">
        <v>90</v>
      </c>
      <c r="D126" s="246" t="s">
        <v>166</v>
      </c>
      <c r="E126" s="247" t="s">
        <v>491</v>
      </c>
      <c r="F126" s="248" t="s">
        <v>492</v>
      </c>
      <c r="G126" s="249" t="s">
        <v>175</v>
      </c>
      <c r="H126" s="250">
        <v>4</v>
      </c>
      <c r="I126" s="251"/>
      <c r="J126" s="252">
        <f>ROUND(I126*H126,2)</f>
        <v>0</v>
      </c>
      <c r="K126" s="248" t="s">
        <v>170</v>
      </c>
      <c r="L126" s="44"/>
      <c r="M126" s="253" t="s">
        <v>1</v>
      </c>
      <c r="N126" s="254" t="s">
        <v>48</v>
      </c>
      <c r="O126" s="91"/>
      <c r="P126" s="255">
        <f>O126*H126</f>
        <v>0</v>
      </c>
      <c r="Q126" s="255">
        <v>0</v>
      </c>
      <c r="R126" s="255">
        <f>Q126*H126</f>
        <v>0</v>
      </c>
      <c r="S126" s="255">
        <v>0</v>
      </c>
      <c r="T126" s="25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7" t="s">
        <v>171</v>
      </c>
      <c r="AT126" s="257" t="s">
        <v>166</v>
      </c>
      <c r="AU126" s="257" t="s">
        <v>92</v>
      </c>
      <c r="AY126" s="16" t="s">
        <v>164</v>
      </c>
      <c r="BE126" s="258">
        <f>IF(N126="základní",J126,0)</f>
        <v>0</v>
      </c>
      <c r="BF126" s="258">
        <f>IF(N126="snížená",J126,0)</f>
        <v>0</v>
      </c>
      <c r="BG126" s="258">
        <f>IF(N126="zákl. přenesená",J126,0)</f>
        <v>0</v>
      </c>
      <c r="BH126" s="258">
        <f>IF(N126="sníž. přenesená",J126,0)</f>
        <v>0</v>
      </c>
      <c r="BI126" s="258">
        <f>IF(N126="nulová",J126,0)</f>
        <v>0</v>
      </c>
      <c r="BJ126" s="16" t="s">
        <v>90</v>
      </c>
      <c r="BK126" s="258">
        <f>ROUND(I126*H126,2)</f>
        <v>0</v>
      </c>
      <c r="BL126" s="16" t="s">
        <v>171</v>
      </c>
      <c r="BM126" s="257" t="s">
        <v>849</v>
      </c>
    </row>
    <row r="127" s="2" customFormat="1" ht="21.75" customHeight="1">
      <c r="A127" s="38"/>
      <c r="B127" s="39"/>
      <c r="C127" s="246" t="s">
        <v>92</v>
      </c>
      <c r="D127" s="246" t="s">
        <v>166</v>
      </c>
      <c r="E127" s="247" t="s">
        <v>850</v>
      </c>
      <c r="F127" s="248" t="s">
        <v>851</v>
      </c>
      <c r="G127" s="249" t="s">
        <v>169</v>
      </c>
      <c r="H127" s="250">
        <v>25.245000000000001</v>
      </c>
      <c r="I127" s="251"/>
      <c r="J127" s="252">
        <f>ROUND(I127*H127,2)</f>
        <v>0</v>
      </c>
      <c r="K127" s="248" t="s">
        <v>170</v>
      </c>
      <c r="L127" s="44"/>
      <c r="M127" s="253" t="s">
        <v>1</v>
      </c>
      <c r="N127" s="254" t="s">
        <v>48</v>
      </c>
      <c r="O127" s="91"/>
      <c r="P127" s="255">
        <f>O127*H127</f>
        <v>0</v>
      </c>
      <c r="Q127" s="255">
        <v>0</v>
      </c>
      <c r="R127" s="255">
        <f>Q127*H127</f>
        <v>0</v>
      </c>
      <c r="S127" s="255">
        <v>1.8080000000000001</v>
      </c>
      <c r="T127" s="256">
        <f>S127*H127</f>
        <v>45.642960000000002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7" t="s">
        <v>171</v>
      </c>
      <c r="AT127" s="257" t="s">
        <v>166</v>
      </c>
      <c r="AU127" s="257" t="s">
        <v>92</v>
      </c>
      <c r="AY127" s="16" t="s">
        <v>164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6" t="s">
        <v>90</v>
      </c>
      <c r="BK127" s="258">
        <f>ROUND(I127*H127,2)</f>
        <v>0</v>
      </c>
      <c r="BL127" s="16" t="s">
        <v>171</v>
      </c>
      <c r="BM127" s="257" t="s">
        <v>852</v>
      </c>
    </row>
    <row r="128" s="13" customFormat="1">
      <c r="A128" s="13"/>
      <c r="B128" s="259"/>
      <c r="C128" s="260"/>
      <c r="D128" s="261" t="s">
        <v>183</v>
      </c>
      <c r="E128" s="262" t="s">
        <v>1</v>
      </c>
      <c r="F128" s="263" t="s">
        <v>853</v>
      </c>
      <c r="G128" s="260"/>
      <c r="H128" s="264">
        <v>25.245000000000001</v>
      </c>
      <c r="I128" s="265"/>
      <c r="J128" s="260"/>
      <c r="K128" s="260"/>
      <c r="L128" s="266"/>
      <c r="M128" s="267"/>
      <c r="N128" s="268"/>
      <c r="O128" s="268"/>
      <c r="P128" s="268"/>
      <c r="Q128" s="268"/>
      <c r="R128" s="268"/>
      <c r="S128" s="268"/>
      <c r="T128" s="26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0" t="s">
        <v>183</v>
      </c>
      <c r="AU128" s="270" t="s">
        <v>92</v>
      </c>
      <c r="AV128" s="13" t="s">
        <v>92</v>
      </c>
      <c r="AW128" s="13" t="s">
        <v>39</v>
      </c>
      <c r="AX128" s="13" t="s">
        <v>90</v>
      </c>
      <c r="AY128" s="270" t="s">
        <v>164</v>
      </c>
    </row>
    <row r="129" s="2" customFormat="1" ht="21.75" customHeight="1">
      <c r="A129" s="38"/>
      <c r="B129" s="39"/>
      <c r="C129" s="246" t="s">
        <v>178</v>
      </c>
      <c r="D129" s="246" t="s">
        <v>166</v>
      </c>
      <c r="E129" s="247" t="s">
        <v>854</v>
      </c>
      <c r="F129" s="248" t="s">
        <v>855</v>
      </c>
      <c r="G129" s="249" t="s">
        <v>169</v>
      </c>
      <c r="H129" s="250">
        <v>25.245000000000001</v>
      </c>
      <c r="I129" s="251"/>
      <c r="J129" s="252">
        <f>ROUND(I129*H129,2)</f>
        <v>0</v>
      </c>
      <c r="K129" s="248" t="s">
        <v>170</v>
      </c>
      <c r="L129" s="44"/>
      <c r="M129" s="253" t="s">
        <v>1</v>
      </c>
      <c r="N129" s="254" t="s">
        <v>48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171</v>
      </c>
      <c r="AT129" s="257" t="s">
        <v>166</v>
      </c>
      <c r="AU129" s="257" t="s">
        <v>92</v>
      </c>
      <c r="AY129" s="16" t="s">
        <v>164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90</v>
      </c>
      <c r="BK129" s="258">
        <f>ROUND(I129*H129,2)</f>
        <v>0</v>
      </c>
      <c r="BL129" s="16" t="s">
        <v>171</v>
      </c>
      <c r="BM129" s="257" t="s">
        <v>856</v>
      </c>
    </row>
    <row r="130" s="2" customFormat="1" ht="16.5" customHeight="1">
      <c r="A130" s="38"/>
      <c r="B130" s="39"/>
      <c r="C130" s="246" t="s">
        <v>171</v>
      </c>
      <c r="D130" s="246" t="s">
        <v>166</v>
      </c>
      <c r="E130" s="247" t="s">
        <v>857</v>
      </c>
      <c r="F130" s="248" t="s">
        <v>858</v>
      </c>
      <c r="G130" s="249" t="s">
        <v>374</v>
      </c>
      <c r="H130" s="250">
        <v>15.5</v>
      </c>
      <c r="I130" s="251"/>
      <c r="J130" s="252">
        <f>ROUND(I130*H130,2)</f>
        <v>0</v>
      </c>
      <c r="K130" s="248" t="s">
        <v>170</v>
      </c>
      <c r="L130" s="44"/>
      <c r="M130" s="253" t="s">
        <v>1</v>
      </c>
      <c r="N130" s="254" t="s">
        <v>48</v>
      </c>
      <c r="O130" s="91"/>
      <c r="P130" s="255">
        <f>O130*H130</f>
        <v>0</v>
      </c>
      <c r="Q130" s="255">
        <v>0</v>
      </c>
      <c r="R130" s="255">
        <f>Q130*H130</f>
        <v>0</v>
      </c>
      <c r="S130" s="255">
        <v>0.60399999999999998</v>
      </c>
      <c r="T130" s="256">
        <f>S130*H130</f>
        <v>9.3620000000000001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7" t="s">
        <v>171</v>
      </c>
      <c r="AT130" s="257" t="s">
        <v>166</v>
      </c>
      <c r="AU130" s="257" t="s">
        <v>92</v>
      </c>
      <c r="AY130" s="16" t="s">
        <v>164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6" t="s">
        <v>90</v>
      </c>
      <c r="BK130" s="258">
        <f>ROUND(I130*H130,2)</f>
        <v>0</v>
      </c>
      <c r="BL130" s="16" t="s">
        <v>171</v>
      </c>
      <c r="BM130" s="257" t="s">
        <v>859</v>
      </c>
    </row>
    <row r="131" s="2" customFormat="1" ht="21.75" customHeight="1">
      <c r="A131" s="38"/>
      <c r="B131" s="39"/>
      <c r="C131" s="246" t="s">
        <v>190</v>
      </c>
      <c r="D131" s="246" t="s">
        <v>166</v>
      </c>
      <c r="E131" s="247" t="s">
        <v>498</v>
      </c>
      <c r="F131" s="248" t="s">
        <v>499</v>
      </c>
      <c r="G131" s="249" t="s">
        <v>374</v>
      </c>
      <c r="H131" s="250">
        <v>15.5</v>
      </c>
      <c r="I131" s="251"/>
      <c r="J131" s="252">
        <f>ROUND(I131*H131,2)</f>
        <v>0</v>
      </c>
      <c r="K131" s="248" t="s">
        <v>170</v>
      </c>
      <c r="L131" s="44"/>
      <c r="M131" s="253" t="s">
        <v>1</v>
      </c>
      <c r="N131" s="254" t="s">
        <v>48</v>
      </c>
      <c r="O131" s="91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7" t="s">
        <v>171</v>
      </c>
      <c r="AT131" s="257" t="s">
        <v>166</v>
      </c>
      <c r="AU131" s="257" t="s">
        <v>92</v>
      </c>
      <c r="AY131" s="16" t="s">
        <v>164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6" t="s">
        <v>90</v>
      </c>
      <c r="BK131" s="258">
        <f>ROUND(I131*H131,2)</f>
        <v>0</v>
      </c>
      <c r="BL131" s="16" t="s">
        <v>171</v>
      </c>
      <c r="BM131" s="257" t="s">
        <v>860</v>
      </c>
    </row>
    <row r="132" s="2" customFormat="1" ht="16.5" customHeight="1">
      <c r="A132" s="38"/>
      <c r="B132" s="39"/>
      <c r="C132" s="246" t="s">
        <v>198</v>
      </c>
      <c r="D132" s="246" t="s">
        <v>166</v>
      </c>
      <c r="E132" s="247" t="s">
        <v>861</v>
      </c>
      <c r="F132" s="248" t="s">
        <v>862</v>
      </c>
      <c r="G132" s="249" t="s">
        <v>169</v>
      </c>
      <c r="H132" s="250">
        <v>26</v>
      </c>
      <c r="I132" s="251"/>
      <c r="J132" s="252">
        <f>ROUND(I132*H132,2)</f>
        <v>0</v>
      </c>
      <c r="K132" s="248" t="s">
        <v>170</v>
      </c>
      <c r="L132" s="44"/>
      <c r="M132" s="253" t="s">
        <v>1</v>
      </c>
      <c r="N132" s="254" t="s">
        <v>48</v>
      </c>
      <c r="O132" s="91"/>
      <c r="P132" s="255">
        <f>O132*H132</f>
        <v>0</v>
      </c>
      <c r="Q132" s="255">
        <v>2.03485</v>
      </c>
      <c r="R132" s="255">
        <f>Q132*H132</f>
        <v>52.906100000000002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171</v>
      </c>
      <c r="AT132" s="257" t="s">
        <v>166</v>
      </c>
      <c r="AU132" s="257" t="s">
        <v>92</v>
      </c>
      <c r="AY132" s="16" t="s">
        <v>164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90</v>
      </c>
      <c r="BK132" s="258">
        <f>ROUND(I132*H132,2)</f>
        <v>0</v>
      </c>
      <c r="BL132" s="16" t="s">
        <v>171</v>
      </c>
      <c r="BM132" s="257" t="s">
        <v>863</v>
      </c>
    </row>
    <row r="133" s="2" customFormat="1" ht="21.75" customHeight="1">
      <c r="A133" s="38"/>
      <c r="B133" s="39"/>
      <c r="C133" s="246" t="s">
        <v>203</v>
      </c>
      <c r="D133" s="246" t="s">
        <v>166</v>
      </c>
      <c r="E133" s="247" t="s">
        <v>864</v>
      </c>
      <c r="F133" s="248" t="s">
        <v>865</v>
      </c>
      <c r="G133" s="249" t="s">
        <v>169</v>
      </c>
      <c r="H133" s="250">
        <v>26</v>
      </c>
      <c r="I133" s="251"/>
      <c r="J133" s="252">
        <f>ROUND(I133*H133,2)</f>
        <v>0</v>
      </c>
      <c r="K133" s="248" t="s">
        <v>170</v>
      </c>
      <c r="L133" s="44"/>
      <c r="M133" s="253" t="s">
        <v>1</v>
      </c>
      <c r="N133" s="254" t="s">
        <v>48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171</v>
      </c>
      <c r="AT133" s="257" t="s">
        <v>166</v>
      </c>
      <c r="AU133" s="257" t="s">
        <v>92</v>
      </c>
      <c r="AY133" s="16" t="s">
        <v>164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90</v>
      </c>
      <c r="BK133" s="258">
        <f>ROUND(I133*H133,2)</f>
        <v>0</v>
      </c>
      <c r="BL133" s="16" t="s">
        <v>171</v>
      </c>
      <c r="BM133" s="257" t="s">
        <v>866</v>
      </c>
    </row>
    <row r="134" s="2" customFormat="1" ht="16.5" customHeight="1">
      <c r="A134" s="38"/>
      <c r="B134" s="39"/>
      <c r="C134" s="246" t="s">
        <v>195</v>
      </c>
      <c r="D134" s="246" t="s">
        <v>166</v>
      </c>
      <c r="E134" s="247" t="s">
        <v>867</v>
      </c>
      <c r="F134" s="248" t="s">
        <v>868</v>
      </c>
      <c r="G134" s="249" t="s">
        <v>374</v>
      </c>
      <c r="H134" s="250">
        <v>15.5</v>
      </c>
      <c r="I134" s="251"/>
      <c r="J134" s="252">
        <f>ROUND(I134*H134,2)</f>
        <v>0</v>
      </c>
      <c r="K134" s="248" t="s">
        <v>170</v>
      </c>
      <c r="L134" s="44"/>
      <c r="M134" s="253" t="s">
        <v>1</v>
      </c>
      <c r="N134" s="254" t="s">
        <v>48</v>
      </c>
      <c r="O134" s="91"/>
      <c r="P134" s="255">
        <f>O134*H134</f>
        <v>0</v>
      </c>
      <c r="Q134" s="255">
        <v>0.010480593999999999</v>
      </c>
      <c r="R134" s="255">
        <f>Q134*H134</f>
        <v>0.16244920699999998</v>
      </c>
      <c r="S134" s="255">
        <v>0</v>
      </c>
      <c r="T134" s="25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7" t="s">
        <v>171</v>
      </c>
      <c r="AT134" s="257" t="s">
        <v>166</v>
      </c>
      <c r="AU134" s="257" t="s">
        <v>92</v>
      </c>
      <c r="AY134" s="16" t="s">
        <v>164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6" t="s">
        <v>90</v>
      </c>
      <c r="BK134" s="258">
        <f>ROUND(I134*H134,2)</f>
        <v>0</v>
      </c>
      <c r="BL134" s="16" t="s">
        <v>171</v>
      </c>
      <c r="BM134" s="257" t="s">
        <v>869</v>
      </c>
    </row>
    <row r="135" s="2" customFormat="1">
      <c r="A135" s="38"/>
      <c r="B135" s="39"/>
      <c r="C135" s="40"/>
      <c r="D135" s="261" t="s">
        <v>188</v>
      </c>
      <c r="E135" s="40"/>
      <c r="F135" s="271" t="s">
        <v>870</v>
      </c>
      <c r="G135" s="40"/>
      <c r="H135" s="40"/>
      <c r="I135" s="154"/>
      <c r="J135" s="40"/>
      <c r="K135" s="40"/>
      <c r="L135" s="44"/>
      <c r="M135" s="272"/>
      <c r="N135" s="27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188</v>
      </c>
      <c r="AU135" s="16" t="s">
        <v>92</v>
      </c>
    </row>
    <row r="136" s="2" customFormat="1" ht="16.5" customHeight="1">
      <c r="A136" s="38"/>
      <c r="B136" s="39"/>
      <c r="C136" s="274" t="s">
        <v>210</v>
      </c>
      <c r="D136" s="274" t="s">
        <v>191</v>
      </c>
      <c r="E136" s="275" t="s">
        <v>511</v>
      </c>
      <c r="F136" s="276" t="s">
        <v>512</v>
      </c>
      <c r="G136" s="277" t="s">
        <v>194</v>
      </c>
      <c r="H136" s="278">
        <v>1.54</v>
      </c>
      <c r="I136" s="279"/>
      <c r="J136" s="280">
        <f>ROUND(I136*H136,2)</f>
        <v>0</v>
      </c>
      <c r="K136" s="276" t="s">
        <v>170</v>
      </c>
      <c r="L136" s="281"/>
      <c r="M136" s="282" t="s">
        <v>1</v>
      </c>
      <c r="N136" s="283" t="s">
        <v>48</v>
      </c>
      <c r="O136" s="91"/>
      <c r="P136" s="255">
        <f>O136*H136</f>
        <v>0</v>
      </c>
      <c r="Q136" s="255">
        <v>1</v>
      </c>
      <c r="R136" s="255">
        <f>Q136*H136</f>
        <v>1.54</v>
      </c>
      <c r="S136" s="255">
        <v>0</v>
      </c>
      <c r="T136" s="25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7" t="s">
        <v>195</v>
      </c>
      <c r="AT136" s="257" t="s">
        <v>191</v>
      </c>
      <c r="AU136" s="257" t="s">
        <v>92</v>
      </c>
      <c r="AY136" s="16" t="s">
        <v>164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6" t="s">
        <v>90</v>
      </c>
      <c r="BK136" s="258">
        <f>ROUND(I136*H136,2)</f>
        <v>0</v>
      </c>
      <c r="BL136" s="16" t="s">
        <v>171</v>
      </c>
      <c r="BM136" s="257" t="s">
        <v>871</v>
      </c>
    </row>
    <row r="137" s="2" customFormat="1">
      <c r="A137" s="38"/>
      <c r="B137" s="39"/>
      <c r="C137" s="40"/>
      <c r="D137" s="261" t="s">
        <v>188</v>
      </c>
      <c r="E137" s="40"/>
      <c r="F137" s="271" t="s">
        <v>514</v>
      </c>
      <c r="G137" s="40"/>
      <c r="H137" s="40"/>
      <c r="I137" s="154"/>
      <c r="J137" s="40"/>
      <c r="K137" s="40"/>
      <c r="L137" s="44"/>
      <c r="M137" s="272"/>
      <c r="N137" s="27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188</v>
      </c>
      <c r="AU137" s="16" t="s">
        <v>92</v>
      </c>
    </row>
    <row r="138" s="13" customFormat="1">
      <c r="A138" s="13"/>
      <c r="B138" s="259"/>
      <c r="C138" s="260"/>
      <c r="D138" s="261" t="s">
        <v>183</v>
      </c>
      <c r="E138" s="260"/>
      <c r="F138" s="263" t="s">
        <v>872</v>
      </c>
      <c r="G138" s="260"/>
      <c r="H138" s="264">
        <v>1.54</v>
      </c>
      <c r="I138" s="265"/>
      <c r="J138" s="260"/>
      <c r="K138" s="260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183</v>
      </c>
      <c r="AU138" s="270" t="s">
        <v>92</v>
      </c>
      <c r="AV138" s="13" t="s">
        <v>92</v>
      </c>
      <c r="AW138" s="13" t="s">
        <v>4</v>
      </c>
      <c r="AX138" s="13" t="s">
        <v>90</v>
      </c>
      <c r="AY138" s="270" t="s">
        <v>164</v>
      </c>
    </row>
    <row r="139" s="2" customFormat="1" ht="21.75" customHeight="1">
      <c r="A139" s="38"/>
      <c r="B139" s="39"/>
      <c r="C139" s="274" t="s">
        <v>215</v>
      </c>
      <c r="D139" s="274" t="s">
        <v>191</v>
      </c>
      <c r="E139" s="275" t="s">
        <v>873</v>
      </c>
      <c r="F139" s="276" t="s">
        <v>874</v>
      </c>
      <c r="G139" s="277" t="s">
        <v>175</v>
      </c>
      <c r="H139" s="278">
        <v>26</v>
      </c>
      <c r="I139" s="279"/>
      <c r="J139" s="280">
        <f>ROUND(I139*H139,2)</f>
        <v>0</v>
      </c>
      <c r="K139" s="276" t="s">
        <v>170</v>
      </c>
      <c r="L139" s="281"/>
      <c r="M139" s="282" t="s">
        <v>1</v>
      </c>
      <c r="N139" s="283" t="s">
        <v>48</v>
      </c>
      <c r="O139" s="91"/>
      <c r="P139" s="255">
        <f>O139*H139</f>
        <v>0</v>
      </c>
      <c r="Q139" s="255">
        <v>0.27200000000000002</v>
      </c>
      <c r="R139" s="255">
        <f>Q139*H139</f>
        <v>7.072000000000001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195</v>
      </c>
      <c r="AT139" s="257" t="s">
        <v>191</v>
      </c>
      <c r="AU139" s="257" t="s">
        <v>92</v>
      </c>
      <c r="AY139" s="16" t="s">
        <v>164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6" t="s">
        <v>90</v>
      </c>
      <c r="BK139" s="258">
        <f>ROUND(I139*H139,2)</f>
        <v>0</v>
      </c>
      <c r="BL139" s="16" t="s">
        <v>171</v>
      </c>
      <c r="BM139" s="257" t="s">
        <v>875</v>
      </c>
    </row>
    <row r="140" s="2" customFormat="1">
      <c r="A140" s="38"/>
      <c r="B140" s="39"/>
      <c r="C140" s="40"/>
      <c r="D140" s="261" t="s">
        <v>188</v>
      </c>
      <c r="E140" s="40"/>
      <c r="F140" s="271" t="s">
        <v>514</v>
      </c>
      <c r="G140" s="40"/>
      <c r="H140" s="40"/>
      <c r="I140" s="154"/>
      <c r="J140" s="40"/>
      <c r="K140" s="40"/>
      <c r="L140" s="44"/>
      <c r="M140" s="272"/>
      <c r="N140" s="27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188</v>
      </c>
      <c r="AU140" s="16" t="s">
        <v>92</v>
      </c>
    </row>
    <row r="141" s="13" customFormat="1">
      <c r="A141" s="13"/>
      <c r="B141" s="259"/>
      <c r="C141" s="260"/>
      <c r="D141" s="261" t="s">
        <v>183</v>
      </c>
      <c r="E141" s="260"/>
      <c r="F141" s="263" t="s">
        <v>876</v>
      </c>
      <c r="G141" s="260"/>
      <c r="H141" s="264">
        <v>26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183</v>
      </c>
      <c r="AU141" s="270" t="s">
        <v>92</v>
      </c>
      <c r="AV141" s="13" t="s">
        <v>92</v>
      </c>
      <c r="AW141" s="13" t="s">
        <v>4</v>
      </c>
      <c r="AX141" s="13" t="s">
        <v>90</v>
      </c>
      <c r="AY141" s="270" t="s">
        <v>164</v>
      </c>
    </row>
    <row r="142" s="2" customFormat="1" ht="21.75" customHeight="1">
      <c r="A142" s="38"/>
      <c r="B142" s="39"/>
      <c r="C142" s="246" t="s">
        <v>219</v>
      </c>
      <c r="D142" s="246" t="s">
        <v>166</v>
      </c>
      <c r="E142" s="247" t="s">
        <v>525</v>
      </c>
      <c r="F142" s="248" t="s">
        <v>526</v>
      </c>
      <c r="G142" s="249" t="s">
        <v>175</v>
      </c>
      <c r="H142" s="250">
        <v>4</v>
      </c>
      <c r="I142" s="251"/>
      <c r="J142" s="252">
        <f>ROUND(I142*H142,2)</f>
        <v>0</v>
      </c>
      <c r="K142" s="248" t="s">
        <v>170</v>
      </c>
      <c r="L142" s="44"/>
      <c r="M142" s="253" t="s">
        <v>1</v>
      </c>
      <c r="N142" s="254" t="s">
        <v>48</v>
      </c>
      <c r="O142" s="91"/>
      <c r="P142" s="255">
        <f>O142*H142</f>
        <v>0</v>
      </c>
      <c r="Q142" s="255">
        <v>0.0098799999999999999</v>
      </c>
      <c r="R142" s="255">
        <f>Q142*H142</f>
        <v>0.03952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171</v>
      </c>
      <c r="AT142" s="257" t="s">
        <v>166</v>
      </c>
      <c r="AU142" s="257" t="s">
        <v>92</v>
      </c>
      <c r="AY142" s="16" t="s">
        <v>164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90</v>
      </c>
      <c r="BK142" s="258">
        <f>ROUND(I142*H142,2)</f>
        <v>0</v>
      </c>
      <c r="BL142" s="16" t="s">
        <v>171</v>
      </c>
      <c r="BM142" s="257" t="s">
        <v>877</v>
      </c>
    </row>
    <row r="143" s="2" customFormat="1" ht="33" customHeight="1">
      <c r="A143" s="38"/>
      <c r="B143" s="39"/>
      <c r="C143" s="246" t="s">
        <v>223</v>
      </c>
      <c r="D143" s="246" t="s">
        <v>166</v>
      </c>
      <c r="E143" s="247" t="s">
        <v>528</v>
      </c>
      <c r="F143" s="248" t="s">
        <v>529</v>
      </c>
      <c r="G143" s="249" t="s">
        <v>374</v>
      </c>
      <c r="H143" s="250">
        <v>150</v>
      </c>
      <c r="I143" s="251"/>
      <c r="J143" s="252">
        <f>ROUND(I143*H143,2)</f>
        <v>0</v>
      </c>
      <c r="K143" s="248" t="s">
        <v>1</v>
      </c>
      <c r="L143" s="44"/>
      <c r="M143" s="253" t="s">
        <v>1</v>
      </c>
      <c r="N143" s="254" t="s">
        <v>48</v>
      </c>
      <c r="O143" s="91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166</v>
      </c>
      <c r="AU143" s="257" t="s">
        <v>92</v>
      </c>
      <c r="AY143" s="16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6" t="s">
        <v>90</v>
      </c>
      <c r="BK143" s="258">
        <f>ROUND(I143*H143,2)</f>
        <v>0</v>
      </c>
      <c r="BL143" s="16" t="s">
        <v>171</v>
      </c>
      <c r="BM143" s="257" t="s">
        <v>878</v>
      </c>
    </row>
    <row r="144" s="2" customFormat="1" ht="21.75" customHeight="1">
      <c r="A144" s="38"/>
      <c r="B144" s="39"/>
      <c r="C144" s="246" t="s">
        <v>230</v>
      </c>
      <c r="D144" s="246" t="s">
        <v>166</v>
      </c>
      <c r="E144" s="247" t="s">
        <v>531</v>
      </c>
      <c r="F144" s="248" t="s">
        <v>532</v>
      </c>
      <c r="G144" s="249" t="s">
        <v>374</v>
      </c>
      <c r="H144" s="250">
        <v>150</v>
      </c>
      <c r="I144" s="251"/>
      <c r="J144" s="252">
        <f>ROUND(I144*H144,2)</f>
        <v>0</v>
      </c>
      <c r="K144" s="248" t="s">
        <v>1</v>
      </c>
      <c r="L144" s="44"/>
      <c r="M144" s="253" t="s">
        <v>1</v>
      </c>
      <c r="N144" s="254" t="s">
        <v>48</v>
      </c>
      <c r="O144" s="91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171</v>
      </c>
      <c r="AT144" s="257" t="s">
        <v>166</v>
      </c>
      <c r="AU144" s="257" t="s">
        <v>92</v>
      </c>
      <c r="AY144" s="16" t="s">
        <v>164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6" t="s">
        <v>90</v>
      </c>
      <c r="BK144" s="258">
        <f>ROUND(I144*H144,2)</f>
        <v>0</v>
      </c>
      <c r="BL144" s="16" t="s">
        <v>171</v>
      </c>
      <c r="BM144" s="257" t="s">
        <v>879</v>
      </c>
    </row>
    <row r="145" s="2" customFormat="1" ht="21.75" customHeight="1">
      <c r="A145" s="38"/>
      <c r="B145" s="39"/>
      <c r="C145" s="246" t="s">
        <v>235</v>
      </c>
      <c r="D145" s="246" t="s">
        <v>166</v>
      </c>
      <c r="E145" s="247" t="s">
        <v>534</v>
      </c>
      <c r="F145" s="248" t="s">
        <v>535</v>
      </c>
      <c r="G145" s="249" t="s">
        <v>536</v>
      </c>
      <c r="H145" s="250">
        <v>2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48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171</v>
      </c>
      <c r="AT145" s="257" t="s">
        <v>166</v>
      </c>
      <c r="AU145" s="257" t="s">
        <v>92</v>
      </c>
      <c r="AY145" s="16" t="s">
        <v>164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90</v>
      </c>
      <c r="BK145" s="258">
        <f>ROUND(I145*H145,2)</f>
        <v>0</v>
      </c>
      <c r="BL145" s="16" t="s">
        <v>171</v>
      </c>
      <c r="BM145" s="257" t="s">
        <v>880</v>
      </c>
    </row>
    <row r="146" s="2" customFormat="1" ht="21.75" customHeight="1">
      <c r="A146" s="38"/>
      <c r="B146" s="39"/>
      <c r="C146" s="246" t="s">
        <v>8</v>
      </c>
      <c r="D146" s="246" t="s">
        <v>166</v>
      </c>
      <c r="E146" s="247" t="s">
        <v>538</v>
      </c>
      <c r="F146" s="248" t="s">
        <v>539</v>
      </c>
      <c r="G146" s="249" t="s">
        <v>374</v>
      </c>
      <c r="H146" s="250">
        <v>0</v>
      </c>
      <c r="I146" s="251"/>
      <c r="J146" s="252">
        <f>ROUND(I146*H146,2)</f>
        <v>0</v>
      </c>
      <c r="K146" s="248" t="s">
        <v>170</v>
      </c>
      <c r="L146" s="44"/>
      <c r="M146" s="253" t="s">
        <v>1</v>
      </c>
      <c r="N146" s="254" t="s">
        <v>48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166</v>
      </c>
      <c r="AU146" s="257" t="s">
        <v>92</v>
      </c>
      <c r="AY146" s="16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90</v>
      </c>
      <c r="BK146" s="258">
        <f>ROUND(I146*H146,2)</f>
        <v>0</v>
      </c>
      <c r="BL146" s="16" t="s">
        <v>171</v>
      </c>
      <c r="BM146" s="257" t="s">
        <v>881</v>
      </c>
    </row>
    <row r="147" s="2" customFormat="1">
      <c r="A147" s="38"/>
      <c r="B147" s="39"/>
      <c r="C147" s="40"/>
      <c r="D147" s="261" t="s">
        <v>188</v>
      </c>
      <c r="E147" s="40"/>
      <c r="F147" s="271" t="s">
        <v>882</v>
      </c>
      <c r="G147" s="40"/>
      <c r="H147" s="40"/>
      <c r="I147" s="154"/>
      <c r="J147" s="40"/>
      <c r="K147" s="40"/>
      <c r="L147" s="44"/>
      <c r="M147" s="272"/>
      <c r="N147" s="27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188</v>
      </c>
      <c r="AU147" s="16" t="s">
        <v>92</v>
      </c>
    </row>
    <row r="148" s="12" customFormat="1" ht="22.8" customHeight="1">
      <c r="A148" s="12"/>
      <c r="B148" s="230"/>
      <c r="C148" s="231"/>
      <c r="D148" s="232" t="s">
        <v>82</v>
      </c>
      <c r="E148" s="244" t="s">
        <v>377</v>
      </c>
      <c r="F148" s="244" t="s">
        <v>378</v>
      </c>
      <c r="G148" s="231"/>
      <c r="H148" s="231"/>
      <c r="I148" s="234"/>
      <c r="J148" s="245">
        <f>BK148</f>
        <v>0</v>
      </c>
      <c r="K148" s="231"/>
      <c r="L148" s="236"/>
      <c r="M148" s="237"/>
      <c r="N148" s="238"/>
      <c r="O148" s="238"/>
      <c r="P148" s="239">
        <f>SUM(P149:P154)</f>
        <v>0</v>
      </c>
      <c r="Q148" s="238"/>
      <c r="R148" s="239">
        <f>SUM(R149:R154)</f>
        <v>0</v>
      </c>
      <c r="S148" s="238"/>
      <c r="T148" s="240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1" t="s">
        <v>90</v>
      </c>
      <c r="AT148" s="242" t="s">
        <v>82</v>
      </c>
      <c r="AU148" s="242" t="s">
        <v>90</v>
      </c>
      <c r="AY148" s="241" t="s">
        <v>164</v>
      </c>
      <c r="BK148" s="243">
        <f>SUM(BK149:BK154)</f>
        <v>0</v>
      </c>
    </row>
    <row r="149" s="2" customFormat="1" ht="21.75" customHeight="1">
      <c r="A149" s="38"/>
      <c r="B149" s="39"/>
      <c r="C149" s="246" t="s">
        <v>242</v>
      </c>
      <c r="D149" s="246" t="s">
        <v>166</v>
      </c>
      <c r="E149" s="247" t="s">
        <v>883</v>
      </c>
      <c r="F149" s="248" t="s">
        <v>884</v>
      </c>
      <c r="G149" s="249" t="s">
        <v>194</v>
      </c>
      <c r="H149" s="250">
        <v>46</v>
      </c>
      <c r="I149" s="251"/>
      <c r="J149" s="252">
        <f>ROUND(I149*H149,2)</f>
        <v>0</v>
      </c>
      <c r="K149" s="248" t="s">
        <v>170</v>
      </c>
      <c r="L149" s="44"/>
      <c r="M149" s="253" t="s">
        <v>1</v>
      </c>
      <c r="N149" s="254" t="s">
        <v>48</v>
      </c>
      <c r="O149" s="91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171</v>
      </c>
      <c r="AT149" s="257" t="s">
        <v>166</v>
      </c>
      <c r="AU149" s="257" t="s">
        <v>92</v>
      </c>
      <c r="AY149" s="16" t="s">
        <v>164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90</v>
      </c>
      <c r="BK149" s="258">
        <f>ROUND(I149*H149,2)</f>
        <v>0</v>
      </c>
      <c r="BL149" s="16" t="s">
        <v>171</v>
      </c>
      <c r="BM149" s="257" t="s">
        <v>885</v>
      </c>
    </row>
    <row r="150" s="13" customFormat="1">
      <c r="A150" s="13"/>
      <c r="B150" s="259"/>
      <c r="C150" s="260"/>
      <c r="D150" s="261" t="s">
        <v>183</v>
      </c>
      <c r="E150" s="262" t="s">
        <v>1</v>
      </c>
      <c r="F150" s="263" t="s">
        <v>886</v>
      </c>
      <c r="G150" s="260"/>
      <c r="H150" s="264">
        <v>46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183</v>
      </c>
      <c r="AU150" s="270" t="s">
        <v>92</v>
      </c>
      <c r="AV150" s="13" t="s">
        <v>92</v>
      </c>
      <c r="AW150" s="13" t="s">
        <v>39</v>
      </c>
      <c r="AX150" s="13" t="s">
        <v>90</v>
      </c>
      <c r="AY150" s="270" t="s">
        <v>164</v>
      </c>
    </row>
    <row r="151" s="2" customFormat="1" ht="21.75" customHeight="1">
      <c r="A151" s="38"/>
      <c r="B151" s="39"/>
      <c r="C151" s="246" t="s">
        <v>247</v>
      </c>
      <c r="D151" s="246" t="s">
        <v>166</v>
      </c>
      <c r="E151" s="247" t="s">
        <v>390</v>
      </c>
      <c r="F151" s="248" t="s">
        <v>391</v>
      </c>
      <c r="G151" s="249" t="s">
        <v>194</v>
      </c>
      <c r="H151" s="250">
        <v>46</v>
      </c>
      <c r="I151" s="251"/>
      <c r="J151" s="252">
        <f>ROUND(I151*H151,2)</f>
        <v>0</v>
      </c>
      <c r="K151" s="248" t="s">
        <v>170</v>
      </c>
      <c r="L151" s="44"/>
      <c r="M151" s="253" t="s">
        <v>1</v>
      </c>
      <c r="N151" s="254" t="s">
        <v>48</v>
      </c>
      <c r="O151" s="91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171</v>
      </c>
      <c r="AT151" s="257" t="s">
        <v>166</v>
      </c>
      <c r="AU151" s="257" t="s">
        <v>92</v>
      </c>
      <c r="AY151" s="16" t="s">
        <v>164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6" t="s">
        <v>90</v>
      </c>
      <c r="BK151" s="258">
        <f>ROUND(I151*H151,2)</f>
        <v>0</v>
      </c>
      <c r="BL151" s="16" t="s">
        <v>171</v>
      </c>
      <c r="BM151" s="257" t="s">
        <v>887</v>
      </c>
    </row>
    <row r="152" s="2" customFormat="1" ht="16.5" customHeight="1">
      <c r="A152" s="38"/>
      <c r="B152" s="39"/>
      <c r="C152" s="246" t="s">
        <v>253</v>
      </c>
      <c r="D152" s="246" t="s">
        <v>166</v>
      </c>
      <c r="E152" s="247" t="s">
        <v>395</v>
      </c>
      <c r="F152" s="248" t="s">
        <v>396</v>
      </c>
      <c r="G152" s="249" t="s">
        <v>194</v>
      </c>
      <c r="H152" s="250">
        <v>874</v>
      </c>
      <c r="I152" s="251"/>
      <c r="J152" s="252">
        <f>ROUND(I152*H152,2)</f>
        <v>0</v>
      </c>
      <c r="K152" s="248" t="s">
        <v>170</v>
      </c>
      <c r="L152" s="44"/>
      <c r="M152" s="253" t="s">
        <v>1</v>
      </c>
      <c r="N152" s="254" t="s">
        <v>48</v>
      </c>
      <c r="O152" s="91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171</v>
      </c>
      <c r="AT152" s="257" t="s">
        <v>166</v>
      </c>
      <c r="AU152" s="257" t="s">
        <v>92</v>
      </c>
      <c r="AY152" s="16" t="s">
        <v>164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6" t="s">
        <v>90</v>
      </c>
      <c r="BK152" s="258">
        <f>ROUND(I152*H152,2)</f>
        <v>0</v>
      </c>
      <c r="BL152" s="16" t="s">
        <v>171</v>
      </c>
      <c r="BM152" s="257" t="s">
        <v>888</v>
      </c>
    </row>
    <row r="153" s="13" customFormat="1">
      <c r="A153" s="13"/>
      <c r="B153" s="259"/>
      <c r="C153" s="260"/>
      <c r="D153" s="261" t="s">
        <v>183</v>
      </c>
      <c r="E153" s="262" t="s">
        <v>1</v>
      </c>
      <c r="F153" s="263" t="s">
        <v>889</v>
      </c>
      <c r="G153" s="260"/>
      <c r="H153" s="264">
        <v>874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183</v>
      </c>
      <c r="AU153" s="270" t="s">
        <v>92</v>
      </c>
      <c r="AV153" s="13" t="s">
        <v>92</v>
      </c>
      <c r="AW153" s="13" t="s">
        <v>39</v>
      </c>
      <c r="AX153" s="13" t="s">
        <v>90</v>
      </c>
      <c r="AY153" s="270" t="s">
        <v>164</v>
      </c>
    </row>
    <row r="154" s="2" customFormat="1" ht="21.75" customHeight="1">
      <c r="A154" s="38"/>
      <c r="B154" s="39"/>
      <c r="C154" s="246" t="s">
        <v>257</v>
      </c>
      <c r="D154" s="246" t="s">
        <v>166</v>
      </c>
      <c r="E154" s="247" t="s">
        <v>890</v>
      </c>
      <c r="F154" s="248" t="s">
        <v>891</v>
      </c>
      <c r="G154" s="249" t="s">
        <v>194</v>
      </c>
      <c r="H154" s="250">
        <v>46</v>
      </c>
      <c r="I154" s="251"/>
      <c r="J154" s="252">
        <f>ROUND(I154*H154,2)</f>
        <v>0</v>
      </c>
      <c r="K154" s="248" t="s">
        <v>170</v>
      </c>
      <c r="L154" s="44"/>
      <c r="M154" s="253" t="s">
        <v>1</v>
      </c>
      <c r="N154" s="254" t="s">
        <v>48</v>
      </c>
      <c r="O154" s="91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171</v>
      </c>
      <c r="AT154" s="257" t="s">
        <v>166</v>
      </c>
      <c r="AU154" s="257" t="s">
        <v>92</v>
      </c>
      <c r="AY154" s="16" t="s">
        <v>164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6" t="s">
        <v>90</v>
      </c>
      <c r="BK154" s="258">
        <f>ROUND(I154*H154,2)</f>
        <v>0</v>
      </c>
      <c r="BL154" s="16" t="s">
        <v>171</v>
      </c>
      <c r="BM154" s="257" t="s">
        <v>892</v>
      </c>
    </row>
    <row r="155" s="12" customFormat="1" ht="22.8" customHeight="1">
      <c r="A155" s="12"/>
      <c r="B155" s="230"/>
      <c r="C155" s="231"/>
      <c r="D155" s="232" t="s">
        <v>82</v>
      </c>
      <c r="E155" s="244" t="s">
        <v>423</v>
      </c>
      <c r="F155" s="244" t="s">
        <v>424</v>
      </c>
      <c r="G155" s="231"/>
      <c r="H155" s="231"/>
      <c r="I155" s="234"/>
      <c r="J155" s="245">
        <f>BK155</f>
        <v>0</v>
      </c>
      <c r="K155" s="231"/>
      <c r="L155" s="236"/>
      <c r="M155" s="237"/>
      <c r="N155" s="238"/>
      <c r="O155" s="238"/>
      <c r="P155" s="239">
        <f>P156</f>
        <v>0</v>
      </c>
      <c r="Q155" s="238"/>
      <c r="R155" s="239">
        <f>R156</f>
        <v>0</v>
      </c>
      <c r="S155" s="238"/>
      <c r="T155" s="24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1" t="s">
        <v>90</v>
      </c>
      <c r="AT155" s="242" t="s">
        <v>82</v>
      </c>
      <c r="AU155" s="242" t="s">
        <v>90</v>
      </c>
      <c r="AY155" s="241" t="s">
        <v>164</v>
      </c>
      <c r="BK155" s="243">
        <f>BK156</f>
        <v>0</v>
      </c>
    </row>
    <row r="156" s="2" customFormat="1" ht="21.75" customHeight="1">
      <c r="A156" s="38"/>
      <c r="B156" s="39"/>
      <c r="C156" s="246" t="s">
        <v>260</v>
      </c>
      <c r="D156" s="246" t="s">
        <v>166</v>
      </c>
      <c r="E156" s="247" t="s">
        <v>552</v>
      </c>
      <c r="F156" s="248" t="s">
        <v>553</v>
      </c>
      <c r="G156" s="249" t="s">
        <v>194</v>
      </c>
      <c r="H156" s="250">
        <v>61.719999999999999</v>
      </c>
      <c r="I156" s="251"/>
      <c r="J156" s="252">
        <f>ROUND(I156*H156,2)</f>
        <v>0</v>
      </c>
      <c r="K156" s="248" t="s">
        <v>170</v>
      </c>
      <c r="L156" s="44"/>
      <c r="M156" s="299" t="s">
        <v>1</v>
      </c>
      <c r="N156" s="300" t="s">
        <v>48</v>
      </c>
      <c r="O156" s="297"/>
      <c r="P156" s="301">
        <f>O156*H156</f>
        <v>0</v>
      </c>
      <c r="Q156" s="301">
        <v>0</v>
      </c>
      <c r="R156" s="301">
        <f>Q156*H156</f>
        <v>0</v>
      </c>
      <c r="S156" s="301">
        <v>0</v>
      </c>
      <c r="T156" s="30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171</v>
      </c>
      <c r="AT156" s="257" t="s">
        <v>166</v>
      </c>
      <c r="AU156" s="257" t="s">
        <v>92</v>
      </c>
      <c r="AY156" s="16" t="s">
        <v>164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6" t="s">
        <v>90</v>
      </c>
      <c r="BK156" s="258">
        <f>ROUND(I156*H156,2)</f>
        <v>0</v>
      </c>
      <c r="BL156" s="16" t="s">
        <v>171</v>
      </c>
      <c r="BM156" s="257" t="s">
        <v>893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195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RU3spaX3Eaq3vLlhrTqG22EHT4YTmBYNiBYeQe6beIqbZBvL/RNIvmmhLoaGsyEp+3fz4xv9bUtECqh7yXKgNw==" hashValue="YpNEZ4zvtwcu6ciR3+fCH7iuRPIVqslSsrNhS1mfg9XbZwb7mGoeZOe7N/PDg4vfEfgKLn0rzxQ7IMD75E2/gA==" algorithmName="SHA-512" password="CC35"/>
  <autoFilter ref="C122:K15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894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612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613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614</v>
      </c>
      <c r="F23" s="38"/>
      <c r="G23" s="38"/>
      <c r="H23" s="38"/>
      <c r="I23" s="156" t="s">
        <v>33</v>
      </c>
      <c r="J23" s="141" t="s">
        <v>615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ROUND((SUM(BE126:BE149)),  2)</f>
        <v>0</v>
      </c>
      <c r="G35" s="38"/>
      <c r="H35" s="38"/>
      <c r="I35" s="174">
        <v>0.20999999999999999</v>
      </c>
      <c r="J35" s="173">
        <f>ROUND(((SUM(BE126:BE149))*I35),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ROUND((SUM(BF126:BF149)),  2)</f>
        <v>0</v>
      </c>
      <c r="G36" s="38"/>
      <c r="H36" s="38"/>
      <c r="I36" s="174">
        <v>0.14999999999999999</v>
      </c>
      <c r="J36" s="173">
        <f>ROUND(((SUM(BF126:BF149))*I36),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ROUND((SUM(BG126:BG149)),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ROUND((SUM(BH126:BH149)),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ROUND((SUM(BI126:BI149)),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610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18-003b-2/03 - Oprava mostu - km 5,141 _ VRN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Spojovací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J126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556</v>
      </c>
      <c r="E98" s="208"/>
      <c r="F98" s="208"/>
      <c r="G98" s="208"/>
      <c r="H98" s="208"/>
      <c r="I98" s="209"/>
      <c r="J98" s="210">
        <f>J127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557</v>
      </c>
      <c r="E99" s="214"/>
      <c r="F99" s="214"/>
      <c r="G99" s="214"/>
      <c r="H99" s="214"/>
      <c r="I99" s="215"/>
      <c r="J99" s="216">
        <f>J128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3"/>
      <c r="D100" s="213" t="s">
        <v>558</v>
      </c>
      <c r="E100" s="214"/>
      <c r="F100" s="214"/>
      <c r="G100" s="214"/>
      <c r="H100" s="214"/>
      <c r="I100" s="215"/>
      <c r="J100" s="216">
        <f>J131</f>
        <v>0</v>
      </c>
      <c r="K100" s="13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2"/>
      <c r="C101" s="133"/>
      <c r="D101" s="213" t="s">
        <v>559</v>
      </c>
      <c r="E101" s="214"/>
      <c r="F101" s="214"/>
      <c r="G101" s="214"/>
      <c r="H101" s="214"/>
      <c r="I101" s="215"/>
      <c r="J101" s="216">
        <f>J137</f>
        <v>0</v>
      </c>
      <c r="K101" s="133"/>
      <c r="L101" s="21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2"/>
      <c r="C102" s="133"/>
      <c r="D102" s="213" t="s">
        <v>560</v>
      </c>
      <c r="E102" s="214"/>
      <c r="F102" s="214"/>
      <c r="G102" s="214"/>
      <c r="H102" s="214"/>
      <c r="I102" s="215"/>
      <c r="J102" s="216">
        <f>J140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561</v>
      </c>
      <c r="E103" s="214"/>
      <c r="F103" s="214"/>
      <c r="G103" s="214"/>
      <c r="H103" s="214"/>
      <c r="I103" s="215"/>
      <c r="J103" s="216">
        <f>J144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562</v>
      </c>
      <c r="E104" s="214"/>
      <c r="F104" s="214"/>
      <c r="G104" s="214"/>
      <c r="H104" s="214"/>
      <c r="I104" s="215"/>
      <c r="J104" s="216">
        <f>J148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95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98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149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99" t="str">
        <f>E7</f>
        <v>Oprava mostů v úseku Praha Bubny - Praha Dejvice - Praha Veleslavín</v>
      </c>
      <c r="F114" s="31"/>
      <c r="G114" s="31"/>
      <c r="H114" s="31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0"/>
      <c r="C115" s="31" t="s">
        <v>120</v>
      </c>
      <c r="D115" s="21"/>
      <c r="E115" s="21"/>
      <c r="F115" s="21"/>
      <c r="G115" s="21"/>
      <c r="H115" s="21"/>
      <c r="I115" s="146"/>
      <c r="J115" s="21"/>
      <c r="K115" s="21"/>
      <c r="L115" s="19"/>
    </row>
    <row r="116" s="2" customFormat="1" ht="23.25" customHeight="1">
      <c r="A116" s="38"/>
      <c r="B116" s="39"/>
      <c r="C116" s="40"/>
      <c r="D116" s="40"/>
      <c r="E116" s="199" t="s">
        <v>610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122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18-003b-2/03 - Oprava mostu - km 5,141 _ VRN</v>
      </c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21</v>
      </c>
      <c r="D120" s="40"/>
      <c r="E120" s="40"/>
      <c r="F120" s="26" t="str">
        <f>F14</f>
        <v>ul. Spojovací</v>
      </c>
      <c r="G120" s="40"/>
      <c r="H120" s="40"/>
      <c r="I120" s="156" t="s">
        <v>23</v>
      </c>
      <c r="J120" s="79" t="str">
        <f>IF(J14="","",J14)</f>
        <v>6. 1. 2020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54.45" customHeight="1">
      <c r="A122" s="38"/>
      <c r="B122" s="39"/>
      <c r="C122" s="31" t="s">
        <v>29</v>
      </c>
      <c r="D122" s="40"/>
      <c r="E122" s="40"/>
      <c r="F122" s="26" t="str">
        <f>E17</f>
        <v>Správa železnic, státní organizace</v>
      </c>
      <c r="G122" s="40"/>
      <c r="H122" s="40"/>
      <c r="I122" s="156" t="s">
        <v>37</v>
      </c>
      <c r="J122" s="36" t="str">
        <f>E23</f>
        <v>Ing. Ivan Šír, projektování dopravních staveb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35</v>
      </c>
      <c r="D123" s="40"/>
      <c r="E123" s="40"/>
      <c r="F123" s="26" t="str">
        <f>IF(E20="","",E20)</f>
        <v>Vyplň údaj</v>
      </c>
      <c r="G123" s="40"/>
      <c r="H123" s="40"/>
      <c r="I123" s="156" t="s">
        <v>40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18"/>
      <c r="B125" s="219"/>
      <c r="C125" s="220" t="s">
        <v>150</v>
      </c>
      <c r="D125" s="221" t="s">
        <v>68</v>
      </c>
      <c r="E125" s="221" t="s">
        <v>64</v>
      </c>
      <c r="F125" s="221" t="s">
        <v>65</v>
      </c>
      <c r="G125" s="221" t="s">
        <v>151</v>
      </c>
      <c r="H125" s="221" t="s">
        <v>152</v>
      </c>
      <c r="I125" s="222" t="s">
        <v>153</v>
      </c>
      <c r="J125" s="221" t="s">
        <v>130</v>
      </c>
      <c r="K125" s="223" t="s">
        <v>154</v>
      </c>
      <c r="L125" s="224"/>
      <c r="M125" s="100" t="s">
        <v>1</v>
      </c>
      <c r="N125" s="101" t="s">
        <v>47</v>
      </c>
      <c r="O125" s="101" t="s">
        <v>155</v>
      </c>
      <c r="P125" s="101" t="s">
        <v>156</v>
      </c>
      <c r="Q125" s="101" t="s">
        <v>157</v>
      </c>
      <c r="R125" s="101" t="s">
        <v>158</v>
      </c>
      <c r="S125" s="101" t="s">
        <v>159</v>
      </c>
      <c r="T125" s="102" t="s">
        <v>160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8"/>
      <c r="B126" s="39"/>
      <c r="C126" s="107" t="s">
        <v>161</v>
      </c>
      <c r="D126" s="40"/>
      <c r="E126" s="40"/>
      <c r="F126" s="40"/>
      <c r="G126" s="40"/>
      <c r="H126" s="40"/>
      <c r="I126" s="154"/>
      <c r="J126" s="225">
        <f>BK126</f>
        <v>0</v>
      </c>
      <c r="K126" s="40"/>
      <c r="L126" s="44"/>
      <c r="M126" s="103"/>
      <c r="N126" s="226"/>
      <c r="O126" s="104"/>
      <c r="P126" s="227">
        <f>P127</f>
        <v>0</v>
      </c>
      <c r="Q126" s="104"/>
      <c r="R126" s="227">
        <f>R127</f>
        <v>0</v>
      </c>
      <c r="S126" s="104"/>
      <c r="T126" s="228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82</v>
      </c>
      <c r="AU126" s="16" t="s">
        <v>132</v>
      </c>
      <c r="BK126" s="229">
        <f>BK127</f>
        <v>0</v>
      </c>
    </row>
    <row r="127" s="12" customFormat="1" ht="25.92" customHeight="1">
      <c r="A127" s="12"/>
      <c r="B127" s="230"/>
      <c r="C127" s="231"/>
      <c r="D127" s="232" t="s">
        <v>82</v>
      </c>
      <c r="E127" s="233" t="s">
        <v>563</v>
      </c>
      <c r="F127" s="233" t="s">
        <v>564</v>
      </c>
      <c r="G127" s="231"/>
      <c r="H127" s="231"/>
      <c r="I127" s="234"/>
      <c r="J127" s="235">
        <f>BK127</f>
        <v>0</v>
      </c>
      <c r="K127" s="231"/>
      <c r="L127" s="236"/>
      <c r="M127" s="237"/>
      <c r="N127" s="238"/>
      <c r="O127" s="238"/>
      <c r="P127" s="239">
        <f>P128+P131+P137+P140+P144+P148</f>
        <v>0</v>
      </c>
      <c r="Q127" s="238"/>
      <c r="R127" s="239">
        <f>R128+R131+R137+R140+R144+R148</f>
        <v>0</v>
      </c>
      <c r="S127" s="238"/>
      <c r="T127" s="240">
        <f>T128+T131+T137+T140+T144+T148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1" t="s">
        <v>190</v>
      </c>
      <c r="AT127" s="242" t="s">
        <v>82</v>
      </c>
      <c r="AU127" s="242" t="s">
        <v>83</v>
      </c>
      <c r="AY127" s="241" t="s">
        <v>164</v>
      </c>
      <c r="BK127" s="243">
        <f>BK128+BK131+BK137+BK140+BK144+BK148</f>
        <v>0</v>
      </c>
    </row>
    <row r="128" s="12" customFormat="1" ht="22.8" customHeight="1">
      <c r="A128" s="12"/>
      <c r="B128" s="230"/>
      <c r="C128" s="231"/>
      <c r="D128" s="232" t="s">
        <v>82</v>
      </c>
      <c r="E128" s="244" t="s">
        <v>565</v>
      </c>
      <c r="F128" s="244" t="s">
        <v>566</v>
      </c>
      <c r="G128" s="231"/>
      <c r="H128" s="231"/>
      <c r="I128" s="234"/>
      <c r="J128" s="245">
        <f>BK128</f>
        <v>0</v>
      </c>
      <c r="K128" s="231"/>
      <c r="L128" s="236"/>
      <c r="M128" s="237"/>
      <c r="N128" s="238"/>
      <c r="O128" s="238"/>
      <c r="P128" s="239">
        <f>SUM(P129:P130)</f>
        <v>0</v>
      </c>
      <c r="Q128" s="238"/>
      <c r="R128" s="239">
        <f>SUM(R129:R130)</f>
        <v>0</v>
      </c>
      <c r="S128" s="238"/>
      <c r="T128" s="24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1" t="s">
        <v>190</v>
      </c>
      <c r="AT128" s="242" t="s">
        <v>82</v>
      </c>
      <c r="AU128" s="242" t="s">
        <v>90</v>
      </c>
      <c r="AY128" s="241" t="s">
        <v>164</v>
      </c>
      <c r="BK128" s="243">
        <f>SUM(BK129:BK130)</f>
        <v>0</v>
      </c>
    </row>
    <row r="129" s="2" customFormat="1" ht="16.5" customHeight="1">
      <c r="A129" s="38"/>
      <c r="B129" s="39"/>
      <c r="C129" s="246" t="s">
        <v>90</v>
      </c>
      <c r="D129" s="246" t="s">
        <v>166</v>
      </c>
      <c r="E129" s="247" t="s">
        <v>567</v>
      </c>
      <c r="F129" s="248" t="s">
        <v>568</v>
      </c>
      <c r="G129" s="249" t="s">
        <v>470</v>
      </c>
      <c r="H129" s="250">
        <v>1</v>
      </c>
      <c r="I129" s="251"/>
      <c r="J129" s="252">
        <f>ROUND(I129*H129,2)</f>
        <v>0</v>
      </c>
      <c r="K129" s="248" t="s">
        <v>407</v>
      </c>
      <c r="L129" s="44"/>
      <c r="M129" s="253" t="s">
        <v>1</v>
      </c>
      <c r="N129" s="254" t="s">
        <v>48</v>
      </c>
      <c r="O129" s="91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7" t="s">
        <v>569</v>
      </c>
      <c r="AT129" s="257" t="s">
        <v>166</v>
      </c>
      <c r="AU129" s="257" t="s">
        <v>92</v>
      </c>
      <c r="AY129" s="16" t="s">
        <v>164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6" t="s">
        <v>90</v>
      </c>
      <c r="BK129" s="258">
        <f>ROUND(I129*H129,2)</f>
        <v>0</v>
      </c>
      <c r="BL129" s="16" t="s">
        <v>569</v>
      </c>
      <c r="BM129" s="257" t="s">
        <v>895</v>
      </c>
    </row>
    <row r="130" s="2" customFormat="1">
      <c r="A130" s="38"/>
      <c r="B130" s="39"/>
      <c r="C130" s="40"/>
      <c r="D130" s="261" t="s">
        <v>188</v>
      </c>
      <c r="E130" s="40"/>
      <c r="F130" s="271" t="s">
        <v>571</v>
      </c>
      <c r="G130" s="40"/>
      <c r="H130" s="40"/>
      <c r="I130" s="154"/>
      <c r="J130" s="40"/>
      <c r="K130" s="40"/>
      <c r="L130" s="44"/>
      <c r="M130" s="272"/>
      <c r="N130" s="27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188</v>
      </c>
      <c r="AU130" s="16" t="s">
        <v>92</v>
      </c>
    </row>
    <row r="131" s="12" customFormat="1" ht="22.8" customHeight="1">
      <c r="A131" s="12"/>
      <c r="B131" s="230"/>
      <c r="C131" s="231"/>
      <c r="D131" s="232" t="s">
        <v>82</v>
      </c>
      <c r="E131" s="244" t="s">
        <v>572</v>
      </c>
      <c r="F131" s="244" t="s">
        <v>573</v>
      </c>
      <c r="G131" s="231"/>
      <c r="H131" s="231"/>
      <c r="I131" s="234"/>
      <c r="J131" s="245">
        <f>BK131</f>
        <v>0</v>
      </c>
      <c r="K131" s="231"/>
      <c r="L131" s="236"/>
      <c r="M131" s="237"/>
      <c r="N131" s="238"/>
      <c r="O131" s="238"/>
      <c r="P131" s="239">
        <f>SUM(P132:P136)</f>
        <v>0</v>
      </c>
      <c r="Q131" s="238"/>
      <c r="R131" s="239">
        <f>SUM(R132:R136)</f>
        <v>0</v>
      </c>
      <c r="S131" s="238"/>
      <c r="T131" s="240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1" t="s">
        <v>190</v>
      </c>
      <c r="AT131" s="242" t="s">
        <v>82</v>
      </c>
      <c r="AU131" s="242" t="s">
        <v>90</v>
      </c>
      <c r="AY131" s="241" t="s">
        <v>164</v>
      </c>
      <c r="BK131" s="243">
        <f>SUM(BK132:BK136)</f>
        <v>0</v>
      </c>
    </row>
    <row r="132" s="2" customFormat="1" ht="16.5" customHeight="1">
      <c r="A132" s="38"/>
      <c r="B132" s="39"/>
      <c r="C132" s="246" t="s">
        <v>92</v>
      </c>
      <c r="D132" s="246" t="s">
        <v>166</v>
      </c>
      <c r="E132" s="247" t="s">
        <v>574</v>
      </c>
      <c r="F132" s="248" t="s">
        <v>573</v>
      </c>
      <c r="G132" s="249" t="s">
        <v>470</v>
      </c>
      <c r="H132" s="250">
        <v>1</v>
      </c>
      <c r="I132" s="251"/>
      <c r="J132" s="252">
        <f>ROUND(I132*H132,2)</f>
        <v>0</v>
      </c>
      <c r="K132" s="248" t="s">
        <v>407</v>
      </c>
      <c r="L132" s="44"/>
      <c r="M132" s="253" t="s">
        <v>1</v>
      </c>
      <c r="N132" s="254" t="s">
        <v>48</v>
      </c>
      <c r="O132" s="91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569</v>
      </c>
      <c r="AT132" s="257" t="s">
        <v>166</v>
      </c>
      <c r="AU132" s="257" t="s">
        <v>92</v>
      </c>
      <c r="AY132" s="16" t="s">
        <v>164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6" t="s">
        <v>90</v>
      </c>
      <c r="BK132" s="258">
        <f>ROUND(I132*H132,2)</f>
        <v>0</v>
      </c>
      <c r="BL132" s="16" t="s">
        <v>569</v>
      </c>
      <c r="BM132" s="257" t="s">
        <v>896</v>
      </c>
    </row>
    <row r="133" s="2" customFormat="1" ht="16.5" customHeight="1">
      <c r="A133" s="38"/>
      <c r="B133" s="39"/>
      <c r="C133" s="246" t="s">
        <v>178</v>
      </c>
      <c r="D133" s="246" t="s">
        <v>166</v>
      </c>
      <c r="E133" s="247" t="s">
        <v>577</v>
      </c>
      <c r="F133" s="248" t="s">
        <v>578</v>
      </c>
      <c r="G133" s="249" t="s">
        <v>470</v>
      </c>
      <c r="H133" s="250">
        <v>1</v>
      </c>
      <c r="I133" s="251"/>
      <c r="J133" s="252">
        <f>ROUND(I133*H133,2)</f>
        <v>0</v>
      </c>
      <c r="K133" s="248" t="s">
        <v>407</v>
      </c>
      <c r="L133" s="44"/>
      <c r="M133" s="253" t="s">
        <v>1</v>
      </c>
      <c r="N133" s="254" t="s">
        <v>48</v>
      </c>
      <c r="O133" s="91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7" t="s">
        <v>569</v>
      </c>
      <c r="AT133" s="257" t="s">
        <v>166</v>
      </c>
      <c r="AU133" s="257" t="s">
        <v>92</v>
      </c>
      <c r="AY133" s="16" t="s">
        <v>164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6" t="s">
        <v>90</v>
      </c>
      <c r="BK133" s="258">
        <f>ROUND(I133*H133,2)</f>
        <v>0</v>
      </c>
      <c r="BL133" s="16" t="s">
        <v>569</v>
      </c>
      <c r="BM133" s="257" t="s">
        <v>897</v>
      </c>
    </row>
    <row r="134" s="2" customFormat="1">
      <c r="A134" s="38"/>
      <c r="B134" s="39"/>
      <c r="C134" s="40"/>
      <c r="D134" s="261" t="s">
        <v>188</v>
      </c>
      <c r="E134" s="40"/>
      <c r="F134" s="271" t="s">
        <v>898</v>
      </c>
      <c r="G134" s="40"/>
      <c r="H134" s="40"/>
      <c r="I134" s="154"/>
      <c r="J134" s="40"/>
      <c r="K134" s="40"/>
      <c r="L134" s="44"/>
      <c r="M134" s="272"/>
      <c r="N134" s="27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188</v>
      </c>
      <c r="AU134" s="16" t="s">
        <v>92</v>
      </c>
    </row>
    <row r="135" s="2" customFormat="1" ht="16.5" customHeight="1">
      <c r="A135" s="38"/>
      <c r="B135" s="39"/>
      <c r="C135" s="246" t="s">
        <v>171</v>
      </c>
      <c r="D135" s="246" t="s">
        <v>166</v>
      </c>
      <c r="E135" s="247" t="s">
        <v>581</v>
      </c>
      <c r="F135" s="248" t="s">
        <v>582</v>
      </c>
      <c r="G135" s="249" t="s">
        <v>470</v>
      </c>
      <c r="H135" s="250">
        <v>1</v>
      </c>
      <c r="I135" s="251"/>
      <c r="J135" s="252">
        <f>ROUND(I135*H135,2)</f>
        <v>0</v>
      </c>
      <c r="K135" s="248" t="s">
        <v>407</v>
      </c>
      <c r="L135" s="44"/>
      <c r="M135" s="253" t="s">
        <v>1</v>
      </c>
      <c r="N135" s="254" t="s">
        <v>48</v>
      </c>
      <c r="O135" s="91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569</v>
      </c>
      <c r="AT135" s="257" t="s">
        <v>166</v>
      </c>
      <c r="AU135" s="257" t="s">
        <v>92</v>
      </c>
      <c r="AY135" s="16" t="s">
        <v>164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6" t="s">
        <v>90</v>
      </c>
      <c r="BK135" s="258">
        <f>ROUND(I135*H135,2)</f>
        <v>0</v>
      </c>
      <c r="BL135" s="16" t="s">
        <v>569</v>
      </c>
      <c r="BM135" s="257" t="s">
        <v>899</v>
      </c>
    </row>
    <row r="136" s="2" customFormat="1">
      <c r="A136" s="38"/>
      <c r="B136" s="39"/>
      <c r="C136" s="40"/>
      <c r="D136" s="261" t="s">
        <v>188</v>
      </c>
      <c r="E136" s="40"/>
      <c r="F136" s="271" t="s">
        <v>900</v>
      </c>
      <c r="G136" s="40"/>
      <c r="H136" s="40"/>
      <c r="I136" s="154"/>
      <c r="J136" s="40"/>
      <c r="K136" s="40"/>
      <c r="L136" s="44"/>
      <c r="M136" s="272"/>
      <c r="N136" s="27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188</v>
      </c>
      <c r="AU136" s="16" t="s">
        <v>92</v>
      </c>
    </row>
    <row r="137" s="12" customFormat="1" ht="22.8" customHeight="1">
      <c r="A137" s="12"/>
      <c r="B137" s="230"/>
      <c r="C137" s="231"/>
      <c r="D137" s="232" t="s">
        <v>82</v>
      </c>
      <c r="E137" s="244" t="s">
        <v>585</v>
      </c>
      <c r="F137" s="244" t="s">
        <v>586</v>
      </c>
      <c r="G137" s="231"/>
      <c r="H137" s="231"/>
      <c r="I137" s="234"/>
      <c r="J137" s="245">
        <f>BK137</f>
        <v>0</v>
      </c>
      <c r="K137" s="231"/>
      <c r="L137" s="236"/>
      <c r="M137" s="237"/>
      <c r="N137" s="238"/>
      <c r="O137" s="238"/>
      <c r="P137" s="239">
        <f>SUM(P138:P139)</f>
        <v>0</v>
      </c>
      <c r="Q137" s="238"/>
      <c r="R137" s="239">
        <f>SUM(R138:R139)</f>
        <v>0</v>
      </c>
      <c r="S137" s="238"/>
      <c r="T137" s="24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1" t="s">
        <v>190</v>
      </c>
      <c r="AT137" s="242" t="s">
        <v>82</v>
      </c>
      <c r="AU137" s="242" t="s">
        <v>90</v>
      </c>
      <c r="AY137" s="241" t="s">
        <v>164</v>
      </c>
      <c r="BK137" s="243">
        <f>SUM(BK138:BK139)</f>
        <v>0</v>
      </c>
    </row>
    <row r="138" s="2" customFormat="1" ht="16.5" customHeight="1">
      <c r="A138" s="38"/>
      <c r="B138" s="39"/>
      <c r="C138" s="246" t="s">
        <v>190</v>
      </c>
      <c r="D138" s="246" t="s">
        <v>166</v>
      </c>
      <c r="E138" s="247" t="s">
        <v>901</v>
      </c>
      <c r="F138" s="248" t="s">
        <v>902</v>
      </c>
      <c r="G138" s="249" t="s">
        <v>470</v>
      </c>
      <c r="H138" s="250">
        <v>1</v>
      </c>
      <c r="I138" s="251"/>
      <c r="J138" s="252">
        <f>ROUND(I138*H138,2)</f>
        <v>0</v>
      </c>
      <c r="K138" s="248" t="s">
        <v>407</v>
      </c>
      <c r="L138" s="44"/>
      <c r="M138" s="253" t="s">
        <v>1</v>
      </c>
      <c r="N138" s="254" t="s">
        <v>48</v>
      </c>
      <c r="O138" s="91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569</v>
      </c>
      <c r="AT138" s="257" t="s">
        <v>166</v>
      </c>
      <c r="AU138" s="257" t="s">
        <v>92</v>
      </c>
      <c r="AY138" s="16" t="s">
        <v>164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6" t="s">
        <v>90</v>
      </c>
      <c r="BK138" s="258">
        <f>ROUND(I138*H138,2)</f>
        <v>0</v>
      </c>
      <c r="BL138" s="16" t="s">
        <v>569</v>
      </c>
      <c r="BM138" s="257" t="s">
        <v>903</v>
      </c>
    </row>
    <row r="139" s="2" customFormat="1">
      <c r="A139" s="38"/>
      <c r="B139" s="39"/>
      <c r="C139" s="40"/>
      <c r="D139" s="261" t="s">
        <v>188</v>
      </c>
      <c r="E139" s="40"/>
      <c r="F139" s="271" t="s">
        <v>590</v>
      </c>
      <c r="G139" s="40"/>
      <c r="H139" s="40"/>
      <c r="I139" s="154"/>
      <c r="J139" s="40"/>
      <c r="K139" s="40"/>
      <c r="L139" s="44"/>
      <c r="M139" s="272"/>
      <c r="N139" s="27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188</v>
      </c>
      <c r="AU139" s="16" t="s">
        <v>92</v>
      </c>
    </row>
    <row r="140" s="12" customFormat="1" ht="22.8" customHeight="1">
      <c r="A140" s="12"/>
      <c r="B140" s="230"/>
      <c r="C140" s="231"/>
      <c r="D140" s="232" t="s">
        <v>82</v>
      </c>
      <c r="E140" s="244" t="s">
        <v>591</v>
      </c>
      <c r="F140" s="244" t="s">
        <v>592</v>
      </c>
      <c r="G140" s="231"/>
      <c r="H140" s="231"/>
      <c r="I140" s="234"/>
      <c r="J140" s="245">
        <f>BK140</f>
        <v>0</v>
      </c>
      <c r="K140" s="231"/>
      <c r="L140" s="236"/>
      <c r="M140" s="237"/>
      <c r="N140" s="238"/>
      <c r="O140" s="238"/>
      <c r="P140" s="239">
        <f>SUM(P141:P143)</f>
        <v>0</v>
      </c>
      <c r="Q140" s="238"/>
      <c r="R140" s="239">
        <f>SUM(R141:R143)</f>
        <v>0</v>
      </c>
      <c r="S140" s="238"/>
      <c r="T140" s="24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190</v>
      </c>
      <c r="AT140" s="242" t="s">
        <v>82</v>
      </c>
      <c r="AU140" s="242" t="s">
        <v>90</v>
      </c>
      <c r="AY140" s="241" t="s">
        <v>164</v>
      </c>
      <c r="BK140" s="243">
        <f>SUM(BK141:BK143)</f>
        <v>0</v>
      </c>
    </row>
    <row r="141" s="2" customFormat="1" ht="16.5" customHeight="1">
      <c r="A141" s="38"/>
      <c r="B141" s="39"/>
      <c r="C141" s="246" t="s">
        <v>198</v>
      </c>
      <c r="D141" s="246" t="s">
        <v>166</v>
      </c>
      <c r="E141" s="247" t="s">
        <v>593</v>
      </c>
      <c r="F141" s="248" t="s">
        <v>592</v>
      </c>
      <c r="G141" s="249" t="s">
        <v>470</v>
      </c>
      <c r="H141" s="250">
        <v>1</v>
      </c>
      <c r="I141" s="251"/>
      <c r="J141" s="252">
        <f>ROUND(I141*H141,2)</f>
        <v>0</v>
      </c>
      <c r="K141" s="248" t="s">
        <v>407</v>
      </c>
      <c r="L141" s="44"/>
      <c r="M141" s="253" t="s">
        <v>1</v>
      </c>
      <c r="N141" s="254" t="s">
        <v>48</v>
      </c>
      <c r="O141" s="91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569</v>
      </c>
      <c r="AT141" s="257" t="s">
        <v>166</v>
      </c>
      <c r="AU141" s="257" t="s">
        <v>92</v>
      </c>
      <c r="AY141" s="16" t="s">
        <v>164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6" t="s">
        <v>90</v>
      </c>
      <c r="BK141" s="258">
        <f>ROUND(I141*H141,2)</f>
        <v>0</v>
      </c>
      <c r="BL141" s="16" t="s">
        <v>569</v>
      </c>
      <c r="BM141" s="257" t="s">
        <v>904</v>
      </c>
    </row>
    <row r="142" s="2" customFormat="1" ht="16.5" customHeight="1">
      <c r="A142" s="38"/>
      <c r="B142" s="39"/>
      <c r="C142" s="246" t="s">
        <v>203</v>
      </c>
      <c r="D142" s="246" t="s">
        <v>166</v>
      </c>
      <c r="E142" s="247" t="s">
        <v>595</v>
      </c>
      <c r="F142" s="248" t="s">
        <v>596</v>
      </c>
      <c r="G142" s="249" t="s">
        <v>470</v>
      </c>
      <c r="H142" s="250">
        <v>1</v>
      </c>
      <c r="I142" s="251"/>
      <c r="J142" s="252">
        <f>ROUND(I142*H142,2)</f>
        <v>0</v>
      </c>
      <c r="K142" s="248" t="s">
        <v>905</v>
      </c>
      <c r="L142" s="44"/>
      <c r="M142" s="253" t="s">
        <v>1</v>
      </c>
      <c r="N142" s="254" t="s">
        <v>48</v>
      </c>
      <c r="O142" s="91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7" t="s">
        <v>569</v>
      </c>
      <c r="AT142" s="257" t="s">
        <v>166</v>
      </c>
      <c r="AU142" s="257" t="s">
        <v>92</v>
      </c>
      <c r="AY142" s="16" t="s">
        <v>164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6" t="s">
        <v>90</v>
      </c>
      <c r="BK142" s="258">
        <f>ROUND(I142*H142,2)</f>
        <v>0</v>
      </c>
      <c r="BL142" s="16" t="s">
        <v>569</v>
      </c>
      <c r="BM142" s="257" t="s">
        <v>906</v>
      </c>
    </row>
    <row r="143" s="2" customFormat="1">
      <c r="A143" s="38"/>
      <c r="B143" s="39"/>
      <c r="C143" s="40"/>
      <c r="D143" s="261" t="s">
        <v>188</v>
      </c>
      <c r="E143" s="40"/>
      <c r="F143" s="271" t="s">
        <v>907</v>
      </c>
      <c r="G143" s="40"/>
      <c r="H143" s="40"/>
      <c r="I143" s="154"/>
      <c r="J143" s="40"/>
      <c r="K143" s="40"/>
      <c r="L143" s="44"/>
      <c r="M143" s="272"/>
      <c r="N143" s="27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188</v>
      </c>
      <c r="AU143" s="16" t="s">
        <v>92</v>
      </c>
    </row>
    <row r="144" s="12" customFormat="1" ht="22.8" customHeight="1">
      <c r="A144" s="12"/>
      <c r="B144" s="230"/>
      <c r="C144" s="231"/>
      <c r="D144" s="232" t="s">
        <v>82</v>
      </c>
      <c r="E144" s="244" t="s">
        <v>599</v>
      </c>
      <c r="F144" s="244" t="s">
        <v>600</v>
      </c>
      <c r="G144" s="231"/>
      <c r="H144" s="231"/>
      <c r="I144" s="234"/>
      <c r="J144" s="245">
        <f>BK144</f>
        <v>0</v>
      </c>
      <c r="K144" s="231"/>
      <c r="L144" s="236"/>
      <c r="M144" s="237"/>
      <c r="N144" s="238"/>
      <c r="O144" s="238"/>
      <c r="P144" s="239">
        <f>SUM(P145:P147)</f>
        <v>0</v>
      </c>
      <c r="Q144" s="238"/>
      <c r="R144" s="239">
        <f>SUM(R145:R147)</f>
        <v>0</v>
      </c>
      <c r="S144" s="238"/>
      <c r="T144" s="240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1" t="s">
        <v>190</v>
      </c>
      <c r="AT144" s="242" t="s">
        <v>82</v>
      </c>
      <c r="AU144" s="242" t="s">
        <v>90</v>
      </c>
      <c r="AY144" s="241" t="s">
        <v>164</v>
      </c>
      <c r="BK144" s="243">
        <f>SUM(BK145:BK147)</f>
        <v>0</v>
      </c>
    </row>
    <row r="145" s="2" customFormat="1" ht="16.5" customHeight="1">
      <c r="A145" s="38"/>
      <c r="B145" s="39"/>
      <c r="C145" s="246" t="s">
        <v>195</v>
      </c>
      <c r="D145" s="246" t="s">
        <v>166</v>
      </c>
      <c r="E145" s="247" t="s">
        <v>908</v>
      </c>
      <c r="F145" s="248" t="s">
        <v>600</v>
      </c>
      <c r="G145" s="249" t="s">
        <v>470</v>
      </c>
      <c r="H145" s="250">
        <v>1</v>
      </c>
      <c r="I145" s="251"/>
      <c r="J145" s="252">
        <f>ROUND(I145*H145,2)</f>
        <v>0</v>
      </c>
      <c r="K145" s="248" t="s">
        <v>407</v>
      </c>
      <c r="L145" s="44"/>
      <c r="M145" s="253" t="s">
        <v>1</v>
      </c>
      <c r="N145" s="254" t="s">
        <v>48</v>
      </c>
      <c r="O145" s="91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7" t="s">
        <v>569</v>
      </c>
      <c r="AT145" s="257" t="s">
        <v>166</v>
      </c>
      <c r="AU145" s="257" t="s">
        <v>92</v>
      </c>
      <c r="AY145" s="16" t="s">
        <v>164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6" t="s">
        <v>90</v>
      </c>
      <c r="BK145" s="258">
        <f>ROUND(I145*H145,2)</f>
        <v>0</v>
      </c>
      <c r="BL145" s="16" t="s">
        <v>569</v>
      </c>
      <c r="BM145" s="257" t="s">
        <v>909</v>
      </c>
    </row>
    <row r="146" s="2" customFormat="1" ht="16.5" customHeight="1">
      <c r="A146" s="38"/>
      <c r="B146" s="39"/>
      <c r="C146" s="246" t="s">
        <v>210</v>
      </c>
      <c r="D146" s="246" t="s">
        <v>166</v>
      </c>
      <c r="E146" s="247" t="s">
        <v>601</v>
      </c>
      <c r="F146" s="248" t="s">
        <v>602</v>
      </c>
      <c r="G146" s="249" t="s">
        <v>470</v>
      </c>
      <c r="H146" s="250">
        <v>1</v>
      </c>
      <c r="I146" s="251"/>
      <c r="J146" s="252">
        <f>ROUND(I146*H146,2)</f>
        <v>0</v>
      </c>
      <c r="K146" s="248" t="s">
        <v>170</v>
      </c>
      <c r="L146" s="44"/>
      <c r="M146" s="253" t="s">
        <v>1</v>
      </c>
      <c r="N146" s="254" t="s">
        <v>48</v>
      </c>
      <c r="O146" s="91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569</v>
      </c>
      <c r="AT146" s="257" t="s">
        <v>166</v>
      </c>
      <c r="AU146" s="257" t="s">
        <v>92</v>
      </c>
      <c r="AY146" s="16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6" t="s">
        <v>90</v>
      </c>
      <c r="BK146" s="258">
        <f>ROUND(I146*H146,2)</f>
        <v>0</v>
      </c>
      <c r="BL146" s="16" t="s">
        <v>569</v>
      </c>
      <c r="BM146" s="257" t="s">
        <v>910</v>
      </c>
    </row>
    <row r="147" s="2" customFormat="1">
      <c r="A147" s="38"/>
      <c r="B147" s="39"/>
      <c r="C147" s="40"/>
      <c r="D147" s="261" t="s">
        <v>188</v>
      </c>
      <c r="E147" s="40"/>
      <c r="F147" s="271" t="s">
        <v>604</v>
      </c>
      <c r="G147" s="40"/>
      <c r="H147" s="40"/>
      <c r="I147" s="154"/>
      <c r="J147" s="40"/>
      <c r="K147" s="40"/>
      <c r="L147" s="44"/>
      <c r="M147" s="272"/>
      <c r="N147" s="27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188</v>
      </c>
      <c r="AU147" s="16" t="s">
        <v>92</v>
      </c>
    </row>
    <row r="148" s="12" customFormat="1" ht="22.8" customHeight="1">
      <c r="A148" s="12"/>
      <c r="B148" s="230"/>
      <c r="C148" s="231"/>
      <c r="D148" s="232" t="s">
        <v>82</v>
      </c>
      <c r="E148" s="244" t="s">
        <v>605</v>
      </c>
      <c r="F148" s="244" t="s">
        <v>606</v>
      </c>
      <c r="G148" s="231"/>
      <c r="H148" s="231"/>
      <c r="I148" s="234"/>
      <c r="J148" s="245">
        <f>BK148</f>
        <v>0</v>
      </c>
      <c r="K148" s="231"/>
      <c r="L148" s="236"/>
      <c r="M148" s="237"/>
      <c r="N148" s="238"/>
      <c r="O148" s="238"/>
      <c r="P148" s="239">
        <f>P149</f>
        <v>0</v>
      </c>
      <c r="Q148" s="238"/>
      <c r="R148" s="239">
        <f>R149</f>
        <v>0</v>
      </c>
      <c r="S148" s="238"/>
      <c r="T148" s="24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1" t="s">
        <v>190</v>
      </c>
      <c r="AT148" s="242" t="s">
        <v>82</v>
      </c>
      <c r="AU148" s="242" t="s">
        <v>90</v>
      </c>
      <c r="AY148" s="241" t="s">
        <v>164</v>
      </c>
      <c r="BK148" s="243">
        <f>BK149</f>
        <v>0</v>
      </c>
    </row>
    <row r="149" s="2" customFormat="1" ht="16.5" customHeight="1">
      <c r="A149" s="38"/>
      <c r="B149" s="39"/>
      <c r="C149" s="246" t="s">
        <v>215</v>
      </c>
      <c r="D149" s="246" t="s">
        <v>166</v>
      </c>
      <c r="E149" s="247" t="s">
        <v>911</v>
      </c>
      <c r="F149" s="248" t="s">
        <v>912</v>
      </c>
      <c r="G149" s="249" t="s">
        <v>470</v>
      </c>
      <c r="H149" s="250">
        <v>1</v>
      </c>
      <c r="I149" s="251"/>
      <c r="J149" s="252">
        <f>ROUND(I149*H149,2)</f>
        <v>0</v>
      </c>
      <c r="K149" s="248" t="s">
        <v>407</v>
      </c>
      <c r="L149" s="44"/>
      <c r="M149" s="299" t="s">
        <v>1</v>
      </c>
      <c r="N149" s="300" t="s">
        <v>48</v>
      </c>
      <c r="O149" s="297"/>
      <c r="P149" s="301">
        <f>O149*H149</f>
        <v>0</v>
      </c>
      <c r="Q149" s="301">
        <v>0</v>
      </c>
      <c r="R149" s="301">
        <f>Q149*H149</f>
        <v>0</v>
      </c>
      <c r="S149" s="301">
        <v>0</v>
      </c>
      <c r="T149" s="30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569</v>
      </c>
      <c r="AT149" s="257" t="s">
        <v>166</v>
      </c>
      <c r="AU149" s="257" t="s">
        <v>92</v>
      </c>
      <c r="AY149" s="16" t="s">
        <v>164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6" t="s">
        <v>90</v>
      </c>
      <c r="BK149" s="258">
        <f>ROUND(I149*H149,2)</f>
        <v>0</v>
      </c>
      <c r="BL149" s="16" t="s">
        <v>569</v>
      </c>
      <c r="BM149" s="257" t="s">
        <v>913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195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xF+mgf+mH0zW+MfIg2jvKZkJalMF1BN7yzYz5feXQAyK56AFMZq7cs7vt23tnL+Cp94Uk4RXIY7+I8AG8kGPng==" hashValue="4irubsmZpYnCxAQd14jxmJ4xNTQlicc04e+m5BwaLDicfLOA0nrEF7xwepFgtyhDPAxX/8H2Xo40krfNS2f/WA==" algorithmName="SHA-512" password="CC35"/>
  <autoFilter ref="C125:K149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9"/>
      <c r="AT3" s="16" t="s">
        <v>92</v>
      </c>
    </row>
    <row r="4" s="1" customFormat="1" ht="24.96" customHeight="1">
      <c r="B4" s="19"/>
      <c r="D4" s="150" t="s">
        <v>119</v>
      </c>
      <c r="I4" s="146"/>
      <c r="L4" s="19"/>
      <c r="M4" s="151" t="s">
        <v>10</v>
      </c>
      <c r="AT4" s="16" t="s">
        <v>4</v>
      </c>
    </row>
    <row r="5" s="1" customFormat="1" ht="6.96" customHeight="1">
      <c r="B5" s="19"/>
      <c r="I5" s="146"/>
      <c r="L5" s="19"/>
    </row>
    <row r="6" s="1" customFormat="1" ht="12" customHeight="1">
      <c r="B6" s="19"/>
      <c r="D6" s="152" t="s">
        <v>16</v>
      </c>
      <c r="I6" s="146"/>
      <c r="L6" s="19"/>
    </row>
    <row r="7" s="1" customFormat="1" ht="16.5" customHeight="1">
      <c r="B7" s="19"/>
      <c r="E7" s="153" t="str">
        <f>'Rekapitulace zakázky'!K6</f>
        <v>Oprava mostů v úseku Praha Bubny - Praha Dejvice - Praha Veleslavín</v>
      </c>
      <c r="F7" s="152"/>
      <c r="G7" s="152"/>
      <c r="H7" s="152"/>
      <c r="I7" s="146"/>
      <c r="L7" s="19"/>
    </row>
    <row r="8" s="1" customFormat="1" ht="12" customHeight="1">
      <c r="B8" s="19"/>
      <c r="D8" s="152" t="s">
        <v>120</v>
      </c>
      <c r="I8" s="146"/>
      <c r="L8" s="19"/>
    </row>
    <row r="9" s="2" customFormat="1" ht="23.25" customHeight="1">
      <c r="A9" s="38"/>
      <c r="B9" s="44"/>
      <c r="C9" s="38"/>
      <c r="D9" s="38"/>
      <c r="E9" s="153" t="s">
        <v>610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122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914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19</v>
      </c>
      <c r="G13" s="38"/>
      <c r="H13" s="38"/>
      <c r="I13" s="156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21</v>
      </c>
      <c r="E14" s="38"/>
      <c r="F14" s="141" t="s">
        <v>612</v>
      </c>
      <c r="G14" s="38"/>
      <c r="H14" s="38"/>
      <c r="I14" s="156" t="s">
        <v>23</v>
      </c>
      <c r="J14" s="157" t="str">
        <f>'Rekapitulace zakázky'!AN8</f>
        <v>6. 1. 2020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8" t="s">
        <v>25</v>
      </c>
      <c r="E15" s="38"/>
      <c r="F15" s="159" t="s">
        <v>26</v>
      </c>
      <c r="G15" s="38"/>
      <c r="H15" s="38"/>
      <c r="I15" s="160" t="s">
        <v>27</v>
      </c>
      <c r="J15" s="159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29</v>
      </c>
      <c r="E16" s="38"/>
      <c r="F16" s="38"/>
      <c r="G16" s="38"/>
      <c r="H16" s="38"/>
      <c r="I16" s="156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6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35</v>
      </c>
      <c r="E19" s="38"/>
      <c r="F19" s="38"/>
      <c r="G19" s="38"/>
      <c r="H19" s="38"/>
      <c r="I19" s="156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6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37</v>
      </c>
      <c r="E22" s="38"/>
      <c r="F22" s="38"/>
      <c r="G22" s="38"/>
      <c r="H22" s="38"/>
      <c r="I22" s="156" t="s">
        <v>30</v>
      </c>
      <c r="J22" s="141" t="s">
        <v>613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614</v>
      </c>
      <c r="F23" s="38"/>
      <c r="G23" s="38"/>
      <c r="H23" s="38"/>
      <c r="I23" s="156" t="s">
        <v>33</v>
      </c>
      <c r="J23" s="141" t="s">
        <v>615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40</v>
      </c>
      <c r="E25" s="38"/>
      <c r="F25" s="38"/>
      <c r="G25" s="38"/>
      <c r="H25" s="38"/>
      <c r="I25" s="156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6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41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4"/>
      <c r="J29" s="161"/>
      <c r="K29" s="161"/>
      <c r="L29" s="165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6"/>
      <c r="E31" s="166"/>
      <c r="F31" s="166"/>
      <c r="G31" s="166"/>
      <c r="H31" s="166"/>
      <c r="I31" s="167"/>
      <c r="J31" s="166"/>
      <c r="K31" s="16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8" t="s">
        <v>43</v>
      </c>
      <c r="E32" s="38"/>
      <c r="F32" s="38"/>
      <c r="G32" s="38"/>
      <c r="H32" s="38"/>
      <c r="I32" s="154"/>
      <c r="J32" s="169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6"/>
      <c r="E33" s="166"/>
      <c r="F33" s="166"/>
      <c r="G33" s="166"/>
      <c r="H33" s="166"/>
      <c r="I33" s="167"/>
      <c r="J33" s="166"/>
      <c r="K33" s="166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70" t="s">
        <v>45</v>
      </c>
      <c r="G34" s="38"/>
      <c r="H34" s="38"/>
      <c r="I34" s="171" t="s">
        <v>44</v>
      </c>
      <c r="J34" s="170" t="s">
        <v>46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72" t="s">
        <v>47</v>
      </c>
      <c r="E35" s="152" t="s">
        <v>48</v>
      </c>
      <c r="F35" s="173">
        <f>ROUND((SUM(BE121:BE125)),  2)</f>
        <v>0</v>
      </c>
      <c r="G35" s="38"/>
      <c r="H35" s="38"/>
      <c r="I35" s="174">
        <v>0.20999999999999999</v>
      </c>
      <c r="J35" s="173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49</v>
      </c>
      <c r="F36" s="173">
        <f>ROUND((SUM(BF121:BF125)),  2)</f>
        <v>0</v>
      </c>
      <c r="G36" s="38"/>
      <c r="H36" s="38"/>
      <c r="I36" s="174">
        <v>0.14999999999999999</v>
      </c>
      <c r="J36" s="173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50</v>
      </c>
      <c r="F37" s="173">
        <f>ROUND((SUM(BG121:BG125)),  2)</f>
        <v>0</v>
      </c>
      <c r="G37" s="38"/>
      <c r="H37" s="38"/>
      <c r="I37" s="174">
        <v>0.20999999999999999</v>
      </c>
      <c r="J37" s="17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51</v>
      </c>
      <c r="F38" s="173">
        <f>ROUND((SUM(BH121:BH125)),  2)</f>
        <v>0</v>
      </c>
      <c r="G38" s="38"/>
      <c r="H38" s="38"/>
      <c r="I38" s="174">
        <v>0.14999999999999999</v>
      </c>
      <c r="J38" s="17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52</v>
      </c>
      <c r="F39" s="173">
        <f>ROUND((SUM(BI121:BI125)),  2)</f>
        <v>0</v>
      </c>
      <c r="G39" s="38"/>
      <c r="H39" s="38"/>
      <c r="I39" s="174">
        <v>0</v>
      </c>
      <c r="J39" s="17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5"/>
      <c r="D41" s="176" t="s">
        <v>53</v>
      </c>
      <c r="E41" s="177"/>
      <c r="F41" s="177"/>
      <c r="G41" s="178" t="s">
        <v>54</v>
      </c>
      <c r="H41" s="179" t="s">
        <v>55</v>
      </c>
      <c r="I41" s="180"/>
      <c r="J41" s="181">
        <f>SUM(J32:J39)</f>
        <v>0</v>
      </c>
      <c r="K41" s="18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I43" s="146"/>
      <c r="L43" s="19"/>
    </row>
    <row r="44" s="1" customFormat="1" ht="14.4" customHeight="1">
      <c r="B44" s="19"/>
      <c r="I44" s="146"/>
      <c r="L44" s="19"/>
    </row>
    <row r="45" s="1" customFormat="1" ht="14.4" customHeight="1">
      <c r="B45" s="19"/>
      <c r="I45" s="146"/>
      <c r="L45" s="19"/>
    </row>
    <row r="46" s="1" customFormat="1" ht="14.4" customHeight="1">
      <c r="B46" s="19"/>
      <c r="I46" s="146"/>
      <c r="L46" s="19"/>
    </row>
    <row r="47" s="1" customFormat="1" ht="14.4" customHeight="1">
      <c r="B47" s="19"/>
      <c r="I47" s="146"/>
      <c r="L47" s="19"/>
    </row>
    <row r="48" s="1" customFormat="1" ht="14.4" customHeight="1">
      <c r="B48" s="19"/>
      <c r="I48" s="146"/>
      <c r="L48" s="19"/>
    </row>
    <row r="49" s="2" customFormat="1" ht="14.4" customHeight="1">
      <c r="B49" s="63"/>
      <c r="D49" s="183" t="s">
        <v>56</v>
      </c>
      <c r="E49" s="184"/>
      <c r="F49" s="184"/>
      <c r="G49" s="183" t="s">
        <v>57</v>
      </c>
      <c r="H49" s="184"/>
      <c r="I49" s="185"/>
      <c r="J49" s="184"/>
      <c r="K49" s="184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86" t="s">
        <v>58</v>
      </c>
      <c r="E60" s="187"/>
      <c r="F60" s="188" t="s">
        <v>59</v>
      </c>
      <c r="G60" s="186" t="s">
        <v>58</v>
      </c>
      <c r="H60" s="187"/>
      <c r="I60" s="189"/>
      <c r="J60" s="190" t="s">
        <v>59</v>
      </c>
      <c r="K60" s="18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83" t="s">
        <v>60</v>
      </c>
      <c r="E64" s="191"/>
      <c r="F64" s="191"/>
      <c r="G64" s="183" t="s">
        <v>61</v>
      </c>
      <c r="H64" s="191"/>
      <c r="I64" s="192"/>
      <c r="J64" s="191"/>
      <c r="K64" s="191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86" t="s">
        <v>58</v>
      </c>
      <c r="E75" s="187"/>
      <c r="F75" s="188" t="s">
        <v>59</v>
      </c>
      <c r="G75" s="186" t="s">
        <v>58</v>
      </c>
      <c r="H75" s="187"/>
      <c r="I75" s="189"/>
      <c r="J75" s="190" t="s">
        <v>59</v>
      </c>
      <c r="K75" s="18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93"/>
      <c r="C76" s="194"/>
      <c r="D76" s="194"/>
      <c r="E76" s="194"/>
      <c r="F76" s="194"/>
      <c r="G76" s="194"/>
      <c r="H76" s="194"/>
      <c r="I76" s="195"/>
      <c r="J76" s="194"/>
      <c r="K76" s="19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96"/>
      <c r="C80" s="197"/>
      <c r="D80" s="197"/>
      <c r="E80" s="197"/>
      <c r="F80" s="197"/>
      <c r="G80" s="197"/>
      <c r="H80" s="197"/>
      <c r="I80" s="198"/>
      <c r="J80" s="197"/>
      <c r="K80" s="197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128</v>
      </c>
      <c r="D81" s="40"/>
      <c r="E81" s="40"/>
      <c r="F81" s="40"/>
      <c r="G81" s="40"/>
      <c r="H81" s="40"/>
      <c r="I81" s="154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99" t="str">
        <f>E7</f>
        <v>Oprava mostů v úseku Praha Bubny - Praha Dejvice - Praha Veleslavín</v>
      </c>
      <c r="F84" s="31"/>
      <c r="G84" s="31"/>
      <c r="H84" s="31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120</v>
      </c>
      <c r="D85" s="21"/>
      <c r="E85" s="21"/>
      <c r="F85" s="21"/>
      <c r="G85" s="21"/>
      <c r="H85" s="21"/>
      <c r="I85" s="146"/>
      <c r="J85" s="21"/>
      <c r="K85" s="21"/>
      <c r="L85" s="19"/>
    </row>
    <row r="86" s="2" customFormat="1" ht="23.25" customHeight="1">
      <c r="A86" s="38"/>
      <c r="B86" s="39"/>
      <c r="C86" s="40"/>
      <c r="D86" s="40"/>
      <c r="E86" s="199" t="s">
        <v>610</v>
      </c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122</v>
      </c>
      <c r="D87" s="40"/>
      <c r="E87" s="40"/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18-003b-2/04 - Oprava mostu - km 5,141 _ DSPS</v>
      </c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ul. Spojovací</v>
      </c>
      <c r="G90" s="40"/>
      <c r="H90" s="40"/>
      <c r="I90" s="156" t="s">
        <v>23</v>
      </c>
      <c r="J90" s="79" t="str">
        <f>IF(J14="","",J14)</f>
        <v>6. 1. 2020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54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54.4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156" t="s">
        <v>37</v>
      </c>
      <c r="J92" s="36" t="str">
        <f>E23</f>
        <v>Ing. Ivan Šír, projektování dopravních staveb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156" t="s">
        <v>40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54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200" t="s">
        <v>129</v>
      </c>
      <c r="D95" s="201"/>
      <c r="E95" s="201"/>
      <c r="F95" s="201"/>
      <c r="G95" s="201"/>
      <c r="H95" s="201"/>
      <c r="I95" s="202"/>
      <c r="J95" s="203" t="s">
        <v>130</v>
      </c>
      <c r="K95" s="201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54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204" t="s">
        <v>131</v>
      </c>
      <c r="D97" s="40"/>
      <c r="E97" s="40"/>
      <c r="F97" s="40"/>
      <c r="G97" s="40"/>
      <c r="H97" s="40"/>
      <c r="I97" s="154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132</v>
      </c>
    </row>
    <row r="98" s="9" customFormat="1" ht="24.96" customHeight="1">
      <c r="A98" s="9"/>
      <c r="B98" s="205"/>
      <c r="C98" s="206"/>
      <c r="D98" s="207" t="s">
        <v>556</v>
      </c>
      <c r="E98" s="208"/>
      <c r="F98" s="208"/>
      <c r="G98" s="208"/>
      <c r="H98" s="208"/>
      <c r="I98" s="209"/>
      <c r="J98" s="210">
        <f>J122</f>
        <v>0</v>
      </c>
      <c r="K98" s="206"/>
      <c r="L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3"/>
      <c r="D99" s="213" t="s">
        <v>557</v>
      </c>
      <c r="E99" s="214"/>
      <c r="F99" s="214"/>
      <c r="G99" s="214"/>
      <c r="H99" s="214"/>
      <c r="I99" s="215"/>
      <c r="J99" s="216">
        <f>J123</f>
        <v>0</v>
      </c>
      <c r="K99" s="13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5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8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149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9" t="str">
        <f>E7</f>
        <v>Oprava mostů v úseku Praha Bubny - Praha Dejvice - Praha Veleslavín</v>
      </c>
      <c r="F109" s="31"/>
      <c r="G109" s="31"/>
      <c r="H109" s="31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120</v>
      </c>
      <c r="D110" s="21"/>
      <c r="E110" s="21"/>
      <c r="F110" s="21"/>
      <c r="G110" s="21"/>
      <c r="H110" s="21"/>
      <c r="I110" s="146"/>
      <c r="J110" s="21"/>
      <c r="K110" s="21"/>
      <c r="L110" s="19"/>
    </row>
    <row r="111" s="2" customFormat="1" ht="23.25" customHeight="1">
      <c r="A111" s="38"/>
      <c r="B111" s="39"/>
      <c r="C111" s="40"/>
      <c r="D111" s="40"/>
      <c r="E111" s="199" t="s">
        <v>610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122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18-003b-2/04 - Oprava mostu - km 5,141 _ DSPS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ul. Spojovací</v>
      </c>
      <c r="G115" s="40"/>
      <c r="H115" s="40"/>
      <c r="I115" s="156" t="s">
        <v>23</v>
      </c>
      <c r="J115" s="79" t="str">
        <f>IF(J14="","",J14)</f>
        <v>6. 1. 2020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54.4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156" t="s">
        <v>37</v>
      </c>
      <c r="J117" s="36" t="str">
        <f>E23</f>
        <v>Ing. Ivan Šír, projektování dopravních staveb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156" t="s">
        <v>40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18"/>
      <c r="B120" s="219"/>
      <c r="C120" s="220" t="s">
        <v>150</v>
      </c>
      <c r="D120" s="221" t="s">
        <v>68</v>
      </c>
      <c r="E120" s="221" t="s">
        <v>64</v>
      </c>
      <c r="F120" s="221" t="s">
        <v>65</v>
      </c>
      <c r="G120" s="221" t="s">
        <v>151</v>
      </c>
      <c r="H120" s="221" t="s">
        <v>152</v>
      </c>
      <c r="I120" s="222" t="s">
        <v>153</v>
      </c>
      <c r="J120" s="221" t="s">
        <v>130</v>
      </c>
      <c r="K120" s="223" t="s">
        <v>154</v>
      </c>
      <c r="L120" s="224"/>
      <c r="M120" s="100" t="s">
        <v>1</v>
      </c>
      <c r="N120" s="101" t="s">
        <v>47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154"/>
      <c r="J121" s="225">
        <f>BK121</f>
        <v>0</v>
      </c>
      <c r="K121" s="40"/>
      <c r="L121" s="44"/>
      <c r="M121" s="103"/>
      <c r="N121" s="226"/>
      <c r="O121" s="104"/>
      <c r="P121" s="227">
        <f>P122</f>
        <v>0</v>
      </c>
      <c r="Q121" s="104"/>
      <c r="R121" s="227">
        <f>R122</f>
        <v>0</v>
      </c>
      <c r="S121" s="104"/>
      <c r="T121" s="22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82</v>
      </c>
      <c r="AU121" s="16" t="s">
        <v>132</v>
      </c>
      <c r="BK121" s="229">
        <f>BK122</f>
        <v>0</v>
      </c>
    </row>
    <row r="122" s="12" customFormat="1" ht="25.92" customHeight="1">
      <c r="A122" s="12"/>
      <c r="B122" s="230"/>
      <c r="C122" s="231"/>
      <c r="D122" s="232" t="s">
        <v>82</v>
      </c>
      <c r="E122" s="233" t="s">
        <v>563</v>
      </c>
      <c r="F122" s="233" t="s">
        <v>564</v>
      </c>
      <c r="G122" s="231"/>
      <c r="H122" s="231"/>
      <c r="I122" s="234"/>
      <c r="J122" s="235">
        <f>BK122</f>
        <v>0</v>
      </c>
      <c r="K122" s="231"/>
      <c r="L122" s="236"/>
      <c r="M122" s="237"/>
      <c r="N122" s="238"/>
      <c r="O122" s="238"/>
      <c r="P122" s="239">
        <f>P123</f>
        <v>0</v>
      </c>
      <c r="Q122" s="238"/>
      <c r="R122" s="239">
        <f>R123</f>
        <v>0</v>
      </c>
      <c r="S122" s="238"/>
      <c r="T122" s="24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1" t="s">
        <v>190</v>
      </c>
      <c r="AT122" s="242" t="s">
        <v>82</v>
      </c>
      <c r="AU122" s="242" t="s">
        <v>83</v>
      </c>
      <c r="AY122" s="241" t="s">
        <v>164</v>
      </c>
      <c r="BK122" s="243">
        <f>BK123</f>
        <v>0</v>
      </c>
    </row>
    <row r="123" s="12" customFormat="1" ht="22.8" customHeight="1">
      <c r="A123" s="12"/>
      <c r="B123" s="230"/>
      <c r="C123" s="231"/>
      <c r="D123" s="232" t="s">
        <v>82</v>
      </c>
      <c r="E123" s="244" t="s">
        <v>565</v>
      </c>
      <c r="F123" s="244" t="s">
        <v>566</v>
      </c>
      <c r="G123" s="231"/>
      <c r="H123" s="231"/>
      <c r="I123" s="234"/>
      <c r="J123" s="245">
        <f>BK123</f>
        <v>0</v>
      </c>
      <c r="K123" s="231"/>
      <c r="L123" s="236"/>
      <c r="M123" s="237"/>
      <c r="N123" s="238"/>
      <c r="O123" s="238"/>
      <c r="P123" s="239">
        <f>SUM(P124:P125)</f>
        <v>0</v>
      </c>
      <c r="Q123" s="238"/>
      <c r="R123" s="239">
        <f>SUM(R124:R125)</f>
        <v>0</v>
      </c>
      <c r="S123" s="238"/>
      <c r="T123" s="24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1" t="s">
        <v>190</v>
      </c>
      <c r="AT123" s="242" t="s">
        <v>82</v>
      </c>
      <c r="AU123" s="242" t="s">
        <v>90</v>
      </c>
      <c r="AY123" s="241" t="s">
        <v>164</v>
      </c>
      <c r="BK123" s="243">
        <f>SUM(BK124:BK125)</f>
        <v>0</v>
      </c>
    </row>
    <row r="124" s="2" customFormat="1" ht="16.5" customHeight="1">
      <c r="A124" s="38"/>
      <c r="B124" s="39"/>
      <c r="C124" s="246" t="s">
        <v>90</v>
      </c>
      <c r="D124" s="246" t="s">
        <v>166</v>
      </c>
      <c r="E124" s="247" t="s">
        <v>915</v>
      </c>
      <c r="F124" s="248" t="s">
        <v>916</v>
      </c>
      <c r="G124" s="249" t="s">
        <v>470</v>
      </c>
      <c r="H124" s="250">
        <v>1</v>
      </c>
      <c r="I124" s="251"/>
      <c r="J124" s="252">
        <f>ROUND(I124*H124,2)</f>
        <v>0</v>
      </c>
      <c r="K124" s="248" t="s">
        <v>407</v>
      </c>
      <c r="L124" s="44"/>
      <c r="M124" s="253" t="s">
        <v>1</v>
      </c>
      <c r="N124" s="254" t="s">
        <v>48</v>
      </c>
      <c r="O124" s="91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57" t="s">
        <v>569</v>
      </c>
      <c r="AT124" s="257" t="s">
        <v>166</v>
      </c>
      <c r="AU124" s="257" t="s">
        <v>92</v>
      </c>
      <c r="AY124" s="16" t="s">
        <v>164</v>
      </c>
      <c r="BE124" s="258">
        <f>IF(N124="základní",J124,0)</f>
        <v>0</v>
      </c>
      <c r="BF124" s="258">
        <f>IF(N124="snížená",J124,0)</f>
        <v>0</v>
      </c>
      <c r="BG124" s="258">
        <f>IF(N124="zákl. přenesená",J124,0)</f>
        <v>0</v>
      </c>
      <c r="BH124" s="258">
        <f>IF(N124="sníž. přenesená",J124,0)</f>
        <v>0</v>
      </c>
      <c r="BI124" s="258">
        <f>IF(N124="nulová",J124,0)</f>
        <v>0</v>
      </c>
      <c r="BJ124" s="16" t="s">
        <v>90</v>
      </c>
      <c r="BK124" s="258">
        <f>ROUND(I124*H124,2)</f>
        <v>0</v>
      </c>
      <c r="BL124" s="16" t="s">
        <v>569</v>
      </c>
      <c r="BM124" s="257" t="s">
        <v>917</v>
      </c>
    </row>
    <row r="125" s="2" customFormat="1">
      <c r="A125" s="38"/>
      <c r="B125" s="39"/>
      <c r="C125" s="40"/>
      <c r="D125" s="261" t="s">
        <v>188</v>
      </c>
      <c r="E125" s="40"/>
      <c r="F125" s="271" t="s">
        <v>918</v>
      </c>
      <c r="G125" s="40"/>
      <c r="H125" s="40"/>
      <c r="I125" s="154"/>
      <c r="J125" s="40"/>
      <c r="K125" s="40"/>
      <c r="L125" s="44"/>
      <c r="M125" s="295"/>
      <c r="N125" s="296"/>
      <c r="O125" s="297"/>
      <c r="P125" s="297"/>
      <c r="Q125" s="297"/>
      <c r="R125" s="297"/>
      <c r="S125" s="297"/>
      <c r="T125" s="29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188</v>
      </c>
      <c r="AU125" s="16" t="s">
        <v>92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195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UQJfELXrL0HttZgJHGOqbisi795i5SB0vI7e6jS9wyK24j4HFVy8gXv8qu4h1isZapgqEQc10P7h+NhFDcZYZA==" hashValue="ZyNWjhw4Ojz1ZvYX7M/681vy1zCGn3i5Crw6iNZjWwUG8GBZrnmFbU3CqlZ8Db6bor97mSJXkgHUS86qkEK3Qw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2020-02-19T13:17:50Z</dcterms:created>
  <dcterms:modified xsi:type="dcterms:W3CDTF">2020-02-19T13:17:59Z</dcterms:modified>
</cp:coreProperties>
</file>